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https://sedtolimagovco-my.sharepoint.com/personal/geidy_hernandez_sedtolima_gov_co/Documents/SISTEMAS/REQUERIMIENTOS DE INFORMACION/MATRIZ ITA/INFORMES/"/>
    </mc:Choice>
  </mc:AlternateContent>
  <xr:revisionPtr revIDLastSave="5" documentId="11_6FF33A41BD63AA817AB6C98AE33B5BBB5A3F5490" xr6:coauthVersionLast="45" xr6:coauthVersionMax="45" xr10:uidLastSave="{F41AA09B-5505-4C47-8355-770CBB28484E}"/>
  <workbookProtection workbookAlgorithmName="SHA-512" workbookHashValue="mXzGf+CGNZ6NOOMVZ0L9NAPbJhATXvKVDzfM6ZtT4Z1Bepe4PvLcK913oc/rKDUykrQG8kdi2/8SQv6v1Mxzog==" workbookSaltValue="3tGEXQP8wx8Oa2PLP+algw==" workbookSpinCount="100000" lockStructure="1"/>
  <bookViews>
    <workbookView xWindow="-120" yWindow="-120" windowWidth="20730" windowHeight="10545" xr2:uid="{00000000-000D-0000-FFFF-FFFF00000000}"/>
  </bookViews>
  <sheets>
    <sheet name="GIROS SGP-TOLIMA" sheetId="1" r:id="rId1"/>
    <sheet name="GIROS VERSUS CTANOMINA" sheetId="3" r:id="rId2"/>
    <sheet name="GIRO VERSUS CTA DIFNOMINA" sheetId="5" r:id="rId3"/>
    <sheet name="GIROS VERSUS CTANOMINA PENSIO." sheetId="6" r:id="rId4"/>
    <sheet name="SSF 2020" sheetId="4" r:id="rId5"/>
  </sheets>
  <externalReferences>
    <externalReference r:id="rId6"/>
    <externalReference r:id="rId7"/>
    <externalReference r:id="rId8"/>
    <externalReference r:id="rId9"/>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8" i="6" l="1"/>
  <c r="F9" i="6" s="1"/>
  <c r="Q19" i="3" l="1"/>
  <c r="Q11" i="3"/>
  <c r="H41" i="1" l="1"/>
  <c r="E41" i="1"/>
  <c r="J41" i="1" s="1"/>
  <c r="B35" i="4" l="1"/>
  <c r="R10" i="3" l="1"/>
  <c r="O19" i="3"/>
  <c r="P19" i="3"/>
  <c r="P11" i="3"/>
  <c r="J86" i="1"/>
  <c r="C104" i="1" s="1"/>
  <c r="H40" i="1" l="1"/>
  <c r="E40" i="1"/>
  <c r="J40" i="1" l="1"/>
  <c r="H15" i="1"/>
  <c r="C7" i="3" l="1"/>
  <c r="C20" i="6" l="1"/>
  <c r="E20" i="6"/>
  <c r="D20" i="6"/>
  <c r="M7" i="3" l="1"/>
  <c r="R7" i="3" s="1"/>
  <c r="J8" i="1"/>
  <c r="F24" i="1"/>
  <c r="M9" i="3"/>
  <c r="R9" i="3" s="1"/>
  <c r="M8" i="3"/>
  <c r="R8" i="3" s="1"/>
  <c r="C35" i="4"/>
  <c r="D35" i="4"/>
  <c r="H19" i="3"/>
  <c r="L19" i="3"/>
  <c r="K19" i="3"/>
  <c r="J19" i="3"/>
  <c r="I19" i="3"/>
  <c r="H17" i="1"/>
  <c r="I86" i="1"/>
  <c r="H86" i="1"/>
  <c r="E72" i="1"/>
  <c r="D72" i="1"/>
  <c r="I89" i="1" s="1"/>
  <c r="C72" i="1"/>
  <c r="H87" i="1" s="1"/>
  <c r="H39" i="1"/>
  <c r="E39" i="1"/>
  <c r="E38" i="1"/>
  <c r="J38" i="1" s="1"/>
  <c r="E37" i="1"/>
  <c r="J39" i="1" l="1"/>
  <c r="H88" i="1"/>
  <c r="J89" i="1"/>
  <c r="I87" i="1"/>
  <c r="I88" i="1" s="1"/>
  <c r="H89" i="1"/>
  <c r="J87" i="1"/>
  <c r="J88" i="1" s="1"/>
  <c r="M18" i="3"/>
  <c r="R18" i="3" s="1"/>
  <c r="N11" i="3"/>
  <c r="F10" i="6"/>
  <c r="F11" i="6" s="1"/>
  <c r="F12" i="6" s="1"/>
  <c r="F13" i="6" s="1"/>
  <c r="F14" i="6" s="1"/>
  <c r="F15" i="6" s="1"/>
  <c r="F20" i="6" s="1"/>
  <c r="N19" i="3" l="1"/>
  <c r="M17" i="3"/>
  <c r="R17" i="3" s="1"/>
  <c r="O11" i="3"/>
  <c r="D14" i="3" s="1"/>
  <c r="M19" i="3" l="1"/>
  <c r="R19" i="3"/>
  <c r="M11" i="3"/>
  <c r="E35" i="4" l="1"/>
  <c r="I35" i="4" l="1"/>
  <c r="C46" i="1" l="1"/>
  <c r="C47" i="1" s="1"/>
  <c r="D46" i="1"/>
  <c r="H19" i="1" s="1"/>
  <c r="D47" i="1" l="1"/>
  <c r="E47" i="1" s="1"/>
  <c r="H18" i="1"/>
  <c r="C42" i="4"/>
  <c r="D42" i="4"/>
  <c r="B42" i="4"/>
  <c r="L11" i="3"/>
  <c r="H37" i="1" l="1"/>
  <c r="J37" i="1" s="1"/>
  <c r="E33" i="4" l="1"/>
  <c r="F33" i="4" s="1"/>
  <c r="E32" i="4"/>
  <c r="F32" i="4" s="1"/>
  <c r="K11" i="3"/>
  <c r="H35" i="1" l="1"/>
  <c r="H36" i="1"/>
  <c r="E35" i="1"/>
  <c r="E36" i="1"/>
  <c r="J36" i="1" l="1"/>
  <c r="J35" i="1"/>
  <c r="C9" i="5"/>
  <c r="C8" i="5"/>
  <c r="I34" i="3"/>
  <c r="J34" i="3" s="1"/>
  <c r="I35" i="3"/>
  <c r="J35" i="3" s="1"/>
  <c r="H36" i="3"/>
  <c r="C21" i="5" l="1"/>
  <c r="J36" i="3"/>
  <c r="D21" i="5"/>
  <c r="E7" i="5"/>
  <c r="I36" i="3"/>
  <c r="E21" i="5" l="1"/>
  <c r="E8" i="5"/>
  <c r="E9" i="5" s="1"/>
  <c r="H42" i="4"/>
  <c r="G42" i="4"/>
  <c r="J41" i="4"/>
  <c r="I41" i="4"/>
  <c r="E41" i="4"/>
  <c r="K41" i="4" s="1"/>
  <c r="L41" i="4" s="1"/>
  <c r="J40" i="4"/>
  <c r="I40" i="4"/>
  <c r="E40" i="4"/>
  <c r="K40" i="4" s="1"/>
  <c r="J39" i="4"/>
  <c r="I39" i="4"/>
  <c r="E39" i="4"/>
  <c r="K39" i="4" s="1"/>
  <c r="J38" i="4"/>
  <c r="I38" i="4"/>
  <c r="E38" i="4"/>
  <c r="K38" i="4" s="1"/>
  <c r="J37" i="4"/>
  <c r="I37" i="4"/>
  <c r="E37" i="4"/>
  <c r="K37" i="4" s="1"/>
  <c r="J36" i="4"/>
  <c r="I36" i="4"/>
  <c r="E36" i="4"/>
  <c r="K36" i="4" s="1"/>
  <c r="J35" i="4"/>
  <c r="K35" i="4"/>
  <c r="J34" i="4"/>
  <c r="I34" i="4"/>
  <c r="E34" i="4"/>
  <c r="J33" i="4"/>
  <c r="K33" i="4"/>
  <c r="J32" i="4"/>
  <c r="K32" i="4"/>
  <c r="J31" i="4"/>
  <c r="I31" i="4"/>
  <c r="E31" i="4"/>
  <c r="K31" i="4" s="1"/>
  <c r="J30" i="4"/>
  <c r="I30" i="4"/>
  <c r="E30" i="4"/>
  <c r="I24" i="4"/>
  <c r="H24" i="4"/>
  <c r="G24" i="4"/>
  <c r="D24" i="4"/>
  <c r="C24" i="4"/>
  <c r="B24" i="4"/>
  <c r="J23" i="4"/>
  <c r="E23" i="4"/>
  <c r="J22" i="4"/>
  <c r="E22" i="4"/>
  <c r="J21" i="4"/>
  <c r="E21" i="4"/>
  <c r="J20" i="4"/>
  <c r="E20" i="4"/>
  <c r="K20" i="4" s="1"/>
  <c r="J19" i="4"/>
  <c r="E19" i="4"/>
  <c r="J18" i="4"/>
  <c r="E18" i="4"/>
  <c r="F18" i="4" s="1"/>
  <c r="L18" i="4" s="1"/>
  <c r="J17" i="4"/>
  <c r="E17" i="4"/>
  <c r="J16" i="4"/>
  <c r="E16" i="4"/>
  <c r="K16" i="4" s="1"/>
  <c r="J15" i="4"/>
  <c r="E15" i="4"/>
  <c r="J14" i="4"/>
  <c r="E14" i="4"/>
  <c r="F14" i="4" s="1"/>
  <c r="L14" i="4" s="1"/>
  <c r="J13" i="4"/>
  <c r="E13" i="4"/>
  <c r="J12" i="4"/>
  <c r="E12" i="4"/>
  <c r="E24" i="4" s="1"/>
  <c r="M10" i="4"/>
  <c r="J11" i="3"/>
  <c r="I11" i="3"/>
  <c r="D9" i="3" s="1"/>
  <c r="H11" i="3"/>
  <c r="D8" i="3" s="1"/>
  <c r="R11" i="3"/>
  <c r="C9" i="3"/>
  <c r="C8" i="3"/>
  <c r="L39" i="4" l="1"/>
  <c r="I42" i="4"/>
  <c r="L37" i="4"/>
  <c r="L36" i="4"/>
  <c r="E10" i="5"/>
  <c r="E11" i="5" s="1"/>
  <c r="E12" i="5" s="1"/>
  <c r="E13" i="5" s="1"/>
  <c r="E14" i="5" s="1"/>
  <c r="E15" i="5" s="1"/>
  <c r="C23" i="3"/>
  <c r="F13" i="4"/>
  <c r="L13" i="4" s="1"/>
  <c r="K13" i="4"/>
  <c r="J24" i="4"/>
  <c r="K15" i="4"/>
  <c r="F15" i="4"/>
  <c r="L15" i="4" s="1"/>
  <c r="F17" i="4"/>
  <c r="L17" i="4" s="1"/>
  <c r="K17" i="4"/>
  <c r="K19" i="4"/>
  <c r="F19" i="4"/>
  <c r="L19" i="4" s="1"/>
  <c r="F21" i="4"/>
  <c r="L21" i="4" s="1"/>
  <c r="K21" i="4"/>
  <c r="K22" i="4"/>
  <c r="F22" i="4"/>
  <c r="L22" i="4" s="1"/>
  <c r="K23" i="4"/>
  <c r="F23" i="4"/>
  <c r="L23" i="4" s="1"/>
  <c r="K30" i="4"/>
  <c r="E42" i="4"/>
  <c r="K34" i="4"/>
  <c r="L34" i="4" s="1"/>
  <c r="J42" i="4"/>
  <c r="D23" i="3"/>
  <c r="F30" i="4"/>
  <c r="F31" i="4"/>
  <c r="F34" i="4"/>
  <c r="F35" i="4"/>
  <c r="F36" i="4"/>
  <c r="F37" i="4"/>
  <c r="F38" i="4"/>
  <c r="F39" i="4"/>
  <c r="F40" i="4"/>
  <c r="F41" i="4"/>
  <c r="L31" i="4"/>
  <c r="L35" i="4"/>
  <c r="L38" i="4"/>
  <c r="L40" i="4"/>
  <c r="L32" i="4"/>
  <c r="L33" i="4"/>
  <c r="L30" i="4"/>
  <c r="F12" i="4"/>
  <c r="K14" i="4"/>
  <c r="F16" i="4"/>
  <c r="L16" i="4" s="1"/>
  <c r="K18" i="4"/>
  <c r="F20" i="4"/>
  <c r="L20" i="4" s="1"/>
  <c r="K12" i="4"/>
  <c r="E7" i="3"/>
  <c r="E8" i="3" s="1"/>
  <c r="E9" i="3" s="1"/>
  <c r="E10" i="3" s="1"/>
  <c r="E11" i="3" s="1"/>
  <c r="E12" i="3" s="1"/>
  <c r="E13" i="3" s="1"/>
  <c r="E14" i="3" s="1"/>
  <c r="E15" i="3" s="1"/>
  <c r="E16" i="3" s="1"/>
  <c r="D8" i="1"/>
  <c r="E34" i="1"/>
  <c r="E33" i="1"/>
  <c r="K42" i="4" l="1"/>
  <c r="K24" i="4"/>
  <c r="E46" i="1"/>
  <c r="L42" i="4"/>
  <c r="F42" i="4"/>
  <c r="E23" i="3"/>
  <c r="F24" i="4"/>
  <c r="L12" i="4"/>
  <c r="L24" i="4" s="1"/>
  <c r="C102" i="1"/>
  <c r="C101" i="1" l="1"/>
  <c r="F46" i="1" l="1"/>
  <c r="F47" i="1" s="1"/>
  <c r="G46" i="1"/>
  <c r="G47" i="1" s="1"/>
  <c r="H34" i="1" l="1"/>
  <c r="H33" i="1"/>
  <c r="J33" i="1" l="1"/>
  <c r="H46" i="1"/>
  <c r="J34" i="1"/>
  <c r="I46" i="1"/>
  <c r="I47" i="1" s="1"/>
  <c r="H47" i="1" l="1"/>
  <c r="J46" i="1"/>
  <c r="J47" i="1" s="1"/>
  <c r="J63" i="1" s="1"/>
  <c r="C103" i="1"/>
  <c r="C105" i="1" s="1"/>
  <c r="J49" i="1" l="1"/>
  <c r="J50" i="1"/>
  <c r="J62" i="1"/>
  <c r="K55" i="1" l="1"/>
  <c r="K54" i="1" s="1"/>
  <c r="K53" i="1"/>
  <c r="K50" i="1" s="1"/>
  <c r="K60" i="1" l="1"/>
</calcChain>
</file>

<file path=xl/sharedStrings.xml><?xml version="1.0" encoding="utf-8"?>
<sst xmlns="http://schemas.openxmlformats.org/spreadsheetml/2006/main" count="295" uniqueCount="206">
  <si>
    <t>MINISTERIO DE EDUCACIÓN NACIONAL</t>
  </si>
  <si>
    <t>OFICINA ASESORA DE PLANEACIÓN Y FINANZAS</t>
  </si>
  <si>
    <t>INFORMACIÓN INGRESOS Y GIROS SISTEMA GENERAL DE PARTICIPACIOONES SGP EDUCACIÓN 2020</t>
  </si>
  <si>
    <t>Entidad territorial:</t>
  </si>
  <si>
    <t>TOLIMA</t>
  </si>
  <si>
    <t>CUADRO 2. CONCEPTOS A GIRAR A CUENTA MAESTRA - CM -PRESTACIÓN DEL SERVICIO DIFERENTES A NÓMINA</t>
  </si>
  <si>
    <t>CUADRO 1. RECURSOS SGP DISTRIBUIDOS PARA LA PRESTACIÓN DEL SERVICIO EDUCATIVO</t>
  </si>
  <si>
    <r>
      <t>Discapacidad</t>
    </r>
    <r>
      <rPr>
        <b/>
        <sz val="12"/>
        <color theme="1"/>
        <rFont val="Calibri"/>
        <family val="2"/>
        <scheme val="minor"/>
      </rPr>
      <t xml:space="preserve"> *</t>
    </r>
  </si>
  <si>
    <t>Estas suman hacen parte de la asignación por población atendida</t>
  </si>
  <si>
    <t>Recursos distribución vigencia 2020</t>
  </si>
  <si>
    <r>
      <t xml:space="preserve">Talentos excepcionales </t>
    </r>
    <r>
      <rPr>
        <b/>
        <sz val="12"/>
        <color theme="1"/>
        <rFont val="Calibri"/>
        <family val="2"/>
        <scheme val="minor"/>
      </rPr>
      <t>*</t>
    </r>
  </si>
  <si>
    <t>DD-DNP: SGP-040-2020- Población Atendida</t>
  </si>
  <si>
    <r>
      <t xml:space="preserve">SRPA </t>
    </r>
    <r>
      <rPr>
        <b/>
        <sz val="12"/>
        <color theme="1"/>
        <rFont val="Calibri"/>
        <family val="2"/>
        <scheme val="minor"/>
      </rPr>
      <t>*</t>
    </r>
  </si>
  <si>
    <t>DD-DNP: SGP-040-2019- Cancelaciones</t>
  </si>
  <si>
    <r>
      <t xml:space="preserve">Internados </t>
    </r>
    <r>
      <rPr>
        <b/>
        <sz val="12"/>
        <color theme="1"/>
        <rFont val="Calibri"/>
        <family val="2"/>
        <scheme val="minor"/>
      </rPr>
      <t>*</t>
    </r>
  </si>
  <si>
    <t>DD-DNP: SGP-041-2019- Población Atendida Gastos Administrativos</t>
  </si>
  <si>
    <r>
      <t>Gastos administrativos diferentes a nómina</t>
    </r>
    <r>
      <rPr>
        <b/>
        <sz val="12"/>
        <color theme="1"/>
        <rFont val="Calibri"/>
        <family val="2"/>
        <scheme val="minor"/>
      </rPr>
      <t>**</t>
    </r>
  </si>
  <si>
    <t>DD-DNP: SGP-044-2019- Conectividad</t>
  </si>
  <si>
    <r>
      <t xml:space="preserve">Contratación del servicio </t>
    </r>
    <r>
      <rPr>
        <b/>
        <sz val="12"/>
        <color theme="1"/>
        <rFont val="Calibri"/>
        <family val="2"/>
        <scheme val="minor"/>
      </rPr>
      <t>***</t>
    </r>
  </si>
  <si>
    <t>Conectividad</t>
  </si>
  <si>
    <t>DD-DNP: SGP-044-2019</t>
  </si>
  <si>
    <t>Dotación Ley 70 de 1988 - docentes</t>
  </si>
  <si>
    <t>Total a transferir a CM  diferentes a nómina</t>
  </si>
  <si>
    <r>
      <rPr>
        <b/>
        <sz val="12"/>
        <color theme="1"/>
        <rFont val="Calibri"/>
        <family val="2"/>
        <scheme val="minor"/>
      </rPr>
      <t>**</t>
    </r>
    <r>
      <rPr>
        <sz val="11"/>
        <color theme="1"/>
        <rFont val="Calibri"/>
        <family val="2"/>
        <scheme val="minor"/>
      </rPr>
      <t xml:space="preserve">  Prioridad nómina administrativos - proyección ETC o comportamiento de la nómina registrado SINEB. En este renglón se suma el de </t>
    </r>
    <r>
      <rPr>
        <b/>
        <sz val="11"/>
        <color theme="1"/>
        <rFont val="Calibri"/>
        <family val="2"/>
        <scheme val="minor"/>
      </rPr>
      <t>"Disponibilidad para otros gastos inherentes a la prestación del servicio"</t>
    </r>
  </si>
  <si>
    <t>Porcentaje girado CM diferente nómina</t>
  </si>
  <si>
    <r>
      <rPr>
        <b/>
        <sz val="12"/>
        <color theme="1"/>
        <rFont val="Calibri"/>
        <family val="2"/>
        <scheme val="minor"/>
      </rPr>
      <t xml:space="preserve">*** </t>
    </r>
    <r>
      <rPr>
        <sz val="11"/>
        <color theme="1"/>
        <rFont val="Calibri"/>
        <family val="2"/>
        <scheme val="minor"/>
      </rPr>
      <t>Monto según matrícula contratada reportada en SIMAT corte 30-junio-2018</t>
    </r>
  </si>
  <si>
    <t>Monto por girar CM Diferente nómina</t>
  </si>
  <si>
    <t>CUADRO 3. INFORMACIÓN DE REFERENCIA</t>
  </si>
  <si>
    <t>Descripción</t>
  </si>
  <si>
    <t>Monto</t>
  </si>
  <si>
    <t>Nota</t>
  </si>
  <si>
    <t>Monto autorizado gastos administrativos 2020- Porcentaje 9%</t>
  </si>
  <si>
    <t xml:space="preserve">Costo proyectado nómina administrativos </t>
  </si>
  <si>
    <t>Disponibilidad para otros gastos administrativos incluye Dotación Ley 70 de 1989 - Administrativos</t>
  </si>
  <si>
    <t>Disponibilidad para otros gasto inherentes a la prestación del servicio</t>
  </si>
  <si>
    <t>NO HAY DISPONIBILIDAD PARA OTROS GASTOS, CON LO ASIGNADO NO ALCANZAMOS A PAGAR NOMINAS</t>
  </si>
  <si>
    <t>CUADRO 4. RELACIÓN GIROS SGP PRESTACIÓN DEL SERVICIO VIGENCIA 2020</t>
  </si>
  <si>
    <t>Mes</t>
  </si>
  <si>
    <t>Prestación del servicio</t>
  </si>
  <si>
    <t>Fondo de Prestaciones Sociales del Magisterio - FOMAG (Fiduprevisora S.A.)</t>
  </si>
  <si>
    <t>Total giro prestación del servicio</t>
  </si>
  <si>
    <t xml:space="preserve">Nómina </t>
  </si>
  <si>
    <t>Otros gastos</t>
  </si>
  <si>
    <t>Total giro CSF</t>
  </si>
  <si>
    <t>Aporte patronal</t>
  </si>
  <si>
    <t>Aporte docente</t>
  </si>
  <si>
    <t>Total giro SSF</t>
  </si>
  <si>
    <t xml:space="preserve">Febrero </t>
  </si>
  <si>
    <t>Marzo</t>
  </si>
  <si>
    <t>Abril</t>
  </si>
  <si>
    <t>Mayo</t>
  </si>
  <si>
    <t>Junio</t>
  </si>
  <si>
    <t>Julio</t>
  </si>
  <si>
    <t xml:space="preserve">Agosto </t>
  </si>
  <si>
    <t xml:space="preserve">Septiembre </t>
  </si>
  <si>
    <t>Octubre</t>
  </si>
  <si>
    <t>Noviembre</t>
  </si>
  <si>
    <t xml:space="preserve">Diciembre </t>
  </si>
  <si>
    <t xml:space="preserve">Total vigencia PS </t>
  </si>
  <si>
    <t>RESUMEN GENERAL TOTAL GIRADO</t>
  </si>
  <si>
    <t>CUENTA DE NOMINA</t>
  </si>
  <si>
    <t>CUENTA OTROS DE NOMINA</t>
  </si>
  <si>
    <t>GIROS FIDUPREVISORA</t>
  </si>
  <si>
    <t>GIROS CANCELACIONES</t>
  </si>
  <si>
    <t>TOTAL ASIGNADO 2020</t>
  </si>
  <si>
    <t>ENTIDAD TERRITORIAL: TOLIMA</t>
  </si>
  <si>
    <t>SECRETARIA DE EDUCACION DEL TOLIMA</t>
  </si>
  <si>
    <t xml:space="preserve">INFORME FINANCIERO VIGENCIA 2020, PRESTACION DEL SERVICIO PAGO DE NOMINA </t>
  </si>
  <si>
    <t>MES</t>
  </si>
  <si>
    <t xml:space="preserve">TRANSFERENCIAS CUENTA NOMINA </t>
  </si>
  <si>
    <t>PAGO NÓMINA</t>
  </si>
  <si>
    <t>SALDO ACUMULADO</t>
  </si>
  <si>
    <t xml:space="preserve">PERSONAL LIQUIDADO </t>
  </si>
  <si>
    <t>MES DE ENERO</t>
  </si>
  <si>
    <t>MES DE FEBRERO</t>
  </si>
  <si>
    <t>MES ABRIL</t>
  </si>
  <si>
    <t>MES MAYO</t>
  </si>
  <si>
    <t>TOTAL EJECUTADO</t>
  </si>
  <si>
    <t xml:space="preserve">SALDO 31-DIC - 2019 </t>
  </si>
  <si>
    <t xml:space="preserve">DOCENTES </t>
  </si>
  <si>
    <t>ENERO</t>
  </si>
  <si>
    <t>DIRECTIVOS DOCENTES</t>
  </si>
  <si>
    <t>FEBRERO</t>
  </si>
  <si>
    <t>ADMINISTRATIVOS</t>
  </si>
  <si>
    <t>MARZO</t>
  </si>
  <si>
    <t>CUOTA DE ADMON</t>
  </si>
  <si>
    <t>ABRIL</t>
  </si>
  <si>
    <t xml:space="preserve">TOTAL </t>
  </si>
  <si>
    <t>MAYO</t>
  </si>
  <si>
    <t>JUNIO Y PRIMA</t>
  </si>
  <si>
    <t>JULIO</t>
  </si>
  <si>
    <t>AGOSTO</t>
  </si>
  <si>
    <t>APORTES</t>
  </si>
  <si>
    <t>SEPTIEMBRE</t>
  </si>
  <si>
    <t xml:space="preserve">SGP  (APORTES PATRONALES) -SSF </t>
  </si>
  <si>
    <t>OCTUBRE</t>
  </si>
  <si>
    <t xml:space="preserve">SGP (APORTES DOCENTES) -SSF </t>
  </si>
  <si>
    <t xml:space="preserve">NOVIEMBRE </t>
  </si>
  <si>
    <t xml:space="preserve">PRIMA DE DOCENTE </t>
  </si>
  <si>
    <t>DICIEMBRE</t>
  </si>
  <si>
    <t>TOTALES</t>
  </si>
  <si>
    <t>Observación:</t>
  </si>
  <si>
    <t>El incremento salarial del personal administrativo y cuota de administración se realizo desde el mes de Enero de 2020.</t>
  </si>
  <si>
    <t>El Incremento por ascensos de la ECDF III, se realizo en el mes de Febrero de 2020.</t>
  </si>
  <si>
    <t>VALOR RETROACTIVO INCREMENTO SALARIAL</t>
  </si>
  <si>
    <t xml:space="preserve">VALOR NOMINA NORMAL MES DE MARZO </t>
  </si>
  <si>
    <t>TOTAL NOMINA Y RETROACTIVO</t>
  </si>
  <si>
    <t>INFORME FINANCIERO VIGENCIA 2020, CUENTA MAESTRA DIFERENTES DE NOMINA</t>
  </si>
  <si>
    <t>PAGOS DIFERENTES DE NOMINA</t>
  </si>
  <si>
    <t xml:space="preserve">VICEPRESIDENCIA DEL FONDO NACIONAL DE PRESTACIONES SOCIALES DEL MAGISTERIO – DIRECCIÓN DE AFILIACIONES Y RECAUDOS </t>
  </si>
  <si>
    <t>APORTES DOCENTES Y APORTES PATRONALES DEL GIRO DEL SGP SIN SITUACIÓN DE FONDOS AÑO 2020</t>
  </si>
  <si>
    <t>FECHA</t>
  </si>
  <si>
    <t>SECRETARIA DE EDUCACION DEPARTAMENTO DE TOLIMA</t>
  </si>
  <si>
    <t>PERIODO</t>
  </si>
  <si>
    <t>VALORES NÓMINA GENERADA POR FIDUPREVISORA S.A. HUMANO</t>
  </si>
  <si>
    <t>VALORES GIRADOS MEN</t>
  </si>
  <si>
    <t>DIFERENCIAS ENTRE VALORES NOMINAS SECRETARIA DE EDUCACION Y GIRADO POR MEN</t>
  </si>
  <si>
    <t>APORTES DOCENTE</t>
  </si>
  <si>
    <t>APORTES PATRONALES</t>
  </si>
  <si>
    <t>TOTAL APORTES PATRONALES</t>
  </si>
  <si>
    <t xml:space="preserve">TOTAL APORTES </t>
  </si>
  <si>
    <t>TOTAL APORTES</t>
  </si>
  <si>
    <t>DIFERENCIA APO.DOCENTE</t>
  </si>
  <si>
    <t>DIF. APORTES PATRONALES</t>
  </si>
  <si>
    <t>DIFERENCIA TOTAL</t>
  </si>
  <si>
    <t>Previsión Social</t>
  </si>
  <si>
    <t>Cesantías</t>
  </si>
  <si>
    <t>VALORES DE NOMINA SECRETARIA DE EDUCACION CONFRONTADAS CON HUMANO WEB</t>
  </si>
  <si>
    <t>APORTES DOCENTE8%</t>
  </si>
  <si>
    <t>Previsión Social 8.5%</t>
  </si>
  <si>
    <t>Cesantías 8.33%</t>
  </si>
  <si>
    <t>OBSERVACIONES DEL EJERCICIO:</t>
  </si>
  <si>
    <t>FIRMA ASISTENTES</t>
  </si>
  <si>
    <t>FIRMA</t>
  </si>
  <si>
    <t>NOMBRE FUNCIONARIO</t>
  </si>
  <si>
    <t>YUCELY MONTOYA BAYONA</t>
  </si>
  <si>
    <t>CARGO</t>
  </si>
  <si>
    <t>PROFESIONAL I</t>
  </si>
  <si>
    <t>Profesional especializada Gestión Financiera SED</t>
  </si>
  <si>
    <t>EMAIL / TELEFONO</t>
  </si>
  <si>
    <t>Yucely.Montoya@sedtolima.gov.co</t>
  </si>
  <si>
    <t xml:space="preserve">ENTIDAD </t>
  </si>
  <si>
    <t>FIDUPREVISORA S.A.</t>
  </si>
  <si>
    <t>SECRETARIA DE EDUCACION DEPATAMENTAL TOLIMA</t>
  </si>
  <si>
    <t>LUZ AIDA LARA BAHAMON</t>
  </si>
  <si>
    <t xml:space="preserve">Directora Administrativa y Financiera </t>
  </si>
  <si>
    <t>luz.lara@sedtolima.gov.co</t>
  </si>
  <si>
    <t>Elaboro:  Maria Elena Vasquez Baracaldo- Profesional Universitario</t>
  </si>
  <si>
    <t>Enero (31-ene-2020)</t>
  </si>
  <si>
    <t xml:space="preserve">MES DE MARZO </t>
  </si>
  <si>
    <t>TOTAL ASIGNACIONES ESPECIFICAS -2020</t>
  </si>
  <si>
    <t>EJECUCION DE LAS  NOMINAS CSF VIGENCIA 2020</t>
  </si>
  <si>
    <t>INFORME FINANCIERO VIGENCIA 2020, PENSIOANDOS NACIONALIZADOS</t>
  </si>
  <si>
    <t>TRANSFERENCIAS CUENTA PENSIONADOS</t>
  </si>
  <si>
    <t>PAGO AUXILIOS FUNERARIOS</t>
  </si>
  <si>
    <t xml:space="preserve">JUNIO </t>
  </si>
  <si>
    <t>MES DE JUNIO</t>
  </si>
  <si>
    <t>PRIMA DE SERVICIO</t>
  </si>
  <si>
    <t>NOMINA DE INACTIVOS</t>
  </si>
  <si>
    <t>EJECUCION DE LAS  NOMINAS SSF  VIGENCIA 2020</t>
  </si>
  <si>
    <t>Anticipo Junio</t>
  </si>
  <si>
    <t>Deuda aportes FOMAG</t>
  </si>
  <si>
    <t>Nota No. 1:</t>
  </si>
  <si>
    <t>Ajuste realizado previa presentanción de los soportes por parte de la entidad territorial con los cuales evidencia el traslado de recursos de la Cuenta Maestra diferente a nómina a la Cuenta Maestra de nómina  en la presente vigencia, para cubrir faltante de tesorería para el pago de la nómina.</t>
  </si>
  <si>
    <t>Nota No. 2:</t>
  </si>
  <si>
    <t>Ajuste de PAC para atender el pago de cuentas por pagar diferentes a nómina de la vigencias 2019, para lo cual no cuenta con lor recursos en la Cuenta Maestra de otros gastos sino en la Cuenta Maestra de nómina los cuales no pueden ser trasladado por la entidad territorial. Previa verificación giros 2019</t>
  </si>
  <si>
    <t xml:space="preserve">CUADRO 5. RECURSOS SGP DISTRIBUIDOS PARA CALIDAD Y CANCELACIONES </t>
  </si>
  <si>
    <t>CUADRO 6. RELACIÓN GIROS SGP CALIDAD Y CANCELACIONES</t>
  </si>
  <si>
    <t>Calidad Matrícula -Alimentación emergencia *</t>
  </si>
  <si>
    <t xml:space="preserve">Calidad matrícula </t>
  </si>
  <si>
    <t>Cancelaciones</t>
  </si>
  <si>
    <t xml:space="preserve">SGP-40-2020 - Cancelaciones </t>
  </si>
  <si>
    <t>Enero</t>
  </si>
  <si>
    <t xml:space="preserve">SGP-44-2020 - Calidad Matrícula </t>
  </si>
  <si>
    <t>Febrero</t>
  </si>
  <si>
    <t>SGP-46-2020 - Calidad Matrícula</t>
  </si>
  <si>
    <t xml:space="preserve">Marzo </t>
  </si>
  <si>
    <t>SGP-46-2020 - Calidad Matrícula - PAE</t>
  </si>
  <si>
    <t xml:space="preserve">Abril </t>
  </si>
  <si>
    <t xml:space="preserve">Julio </t>
  </si>
  <si>
    <t>Agosto</t>
  </si>
  <si>
    <t>septiembre</t>
  </si>
  <si>
    <t>octubre</t>
  </si>
  <si>
    <t>noviembre</t>
  </si>
  <si>
    <t>anticipo diciembre</t>
  </si>
  <si>
    <t>Totales recursos girados</t>
  </si>
  <si>
    <t>Recursos asignados</t>
  </si>
  <si>
    <t>Saldo por girar a 30 de junio 2020</t>
  </si>
  <si>
    <t>Porcentaje girado</t>
  </si>
  <si>
    <r>
      <t xml:space="preserve"> </t>
    </r>
    <r>
      <rPr>
        <b/>
        <sz val="11"/>
        <color theme="1"/>
        <rFont val="Calibri"/>
        <family val="2"/>
        <scheme val="minor"/>
      </rPr>
      <t xml:space="preserve">* Recursos transferidos el 28de abril a la Cuenta Maestra del PAE </t>
    </r>
  </si>
  <si>
    <t>Total giros ajustado por traslado</t>
  </si>
  <si>
    <t>Total recursos a girar</t>
  </si>
  <si>
    <t>Ajuste por mayor valor girado 2019 a cuenta nómina (cuentas por pagar)</t>
  </si>
  <si>
    <t>Ver nota No.2 al final del cuadro 4</t>
  </si>
  <si>
    <t>Total a transferir a CM diferente a nómina ajustado</t>
  </si>
  <si>
    <r>
      <rPr>
        <b/>
        <sz val="11"/>
        <color theme="1"/>
        <rFont val="Calibri"/>
        <family val="2"/>
        <scheme val="minor"/>
      </rPr>
      <t xml:space="preserve">*** </t>
    </r>
    <r>
      <rPr>
        <sz val="11"/>
        <color theme="1"/>
        <rFont val="Calibri"/>
        <family val="2"/>
        <scheme val="minor"/>
      </rPr>
      <t xml:space="preserve">Pendiente por definir el porcentaje y monto a reconocer en la presente vigencia. </t>
    </r>
  </si>
  <si>
    <t xml:space="preserve">DESGLOSE PROYECCION MES DE MARZO RELACIONADO CON LOS RETROACTIVOS DEL INCREMENTO SALARIAL PERSONAL DOCENTE Y DIRECTIVO DOCENTE </t>
  </si>
  <si>
    <t xml:space="preserve">Sin asignación </t>
  </si>
  <si>
    <t>Sin asignación por parte del MEN</t>
  </si>
  <si>
    <t>MES DE JULIO</t>
  </si>
  <si>
    <t>PRIMA DE SERVICIOS</t>
  </si>
  <si>
    <t>DD-DNP:SGP-047-2020 - Población Atendida Prestación del Servicio Educativo</t>
  </si>
  <si>
    <t>MES DE AGOSTO</t>
  </si>
  <si>
    <t>Saldo por girar a 31 de Agosto de 2020</t>
  </si>
  <si>
    <t>Saldo por girar a 30 de Agosto 2020</t>
  </si>
  <si>
    <t>31 de Agosto de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</si>
</sst>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1" formatCode="_-* #,##0_-;\-* #,##0_-;_-* &quot;-&quot;_-;_-@_-"/>
    <numFmt numFmtId="43" formatCode="_-* #,##0.00_-;\-* #,##0.00_-;_-* &quot;-&quot;??_-;_-@_-"/>
    <numFmt numFmtId="164" formatCode="&quot;$&quot;\ #,##0;[Red]\-&quot;$&quot;\ #,##0"/>
    <numFmt numFmtId="165" formatCode="_-&quot;$&quot;\ * #,##0_-;\-&quot;$&quot;\ * #,##0_-;_-&quot;$&quot;\ * &quot;-&quot;_-;_-@_-"/>
    <numFmt numFmtId="166" formatCode="_-&quot;$&quot;\ * #,##0.00_-;\-&quot;$&quot;\ * #,##0.00_-;_-&quot;$&quot;\ * &quot;-&quot;??_-;_-@_-"/>
    <numFmt numFmtId="167" formatCode="_-&quot;$&quot;* #,##0.00_-;\-&quot;$&quot;* #,##0.00_-;_-&quot;$&quot;* &quot;-&quot;??_-;_-@_-"/>
    <numFmt numFmtId="168" formatCode="_(* #,##0.00_);_(* \(#,##0.00\);_(* &quot;-&quot;??_);_(@_)"/>
    <numFmt numFmtId="169" formatCode="_(&quot;$&quot;\ * #,##0.00_);_(&quot;$&quot;\ * \(#,##0.00\);_(&quot;$&quot;\ * &quot;-&quot;??_);_(@_)"/>
    <numFmt numFmtId="170" formatCode="_ * #,##0.00_ ;_ * \-#,##0.00_ ;_ * &quot;-&quot;??_ ;_ @_ "/>
    <numFmt numFmtId="171" formatCode="_-* #,##0\ _€_-;\-* #,##0\ _€_-;_-* &quot;-&quot;\ _€_-;_-@_-"/>
    <numFmt numFmtId="172" formatCode="_-* #,##0.00\ _€_-;\-* #,##0.00\ _€_-;_-* &quot;-&quot;??\ _€_-;_-@_-"/>
    <numFmt numFmtId="173" formatCode="_-[$€-2]* #,##0.00_-;\-[$€-2]* #,##0.00_-;_-[$€-2]* &quot;-&quot;??_-"/>
    <numFmt numFmtId="174" formatCode="[$-240A]d&quot; de &quot;mmmm&quot; de &quot;yyyy;@"/>
    <numFmt numFmtId="175" formatCode="mmmm\ yyyy"/>
    <numFmt numFmtId="176" formatCode="[$$-240A]\ #,##0"/>
    <numFmt numFmtId="177" formatCode="[$$-240A]\ #,##0_);[Red]\([$$-240A]\ #,##0\)"/>
    <numFmt numFmtId="178" formatCode="mmm\-yyyy"/>
    <numFmt numFmtId="179" formatCode="[$$-240A]#,##0.00;[Red][$$-240A]#,##0.00"/>
  </numFmts>
  <fonts count="43"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1"/>
      <name val="Calibri"/>
      <family val="2"/>
      <scheme val="minor"/>
    </font>
    <font>
      <sz val="11"/>
      <name val="Calibri"/>
      <family val="2"/>
      <scheme val="minor"/>
    </font>
    <font>
      <sz val="9"/>
      <color theme="1"/>
      <name val="Calibri"/>
      <family val="2"/>
      <scheme val="minor"/>
    </font>
    <font>
      <sz val="10"/>
      <color theme="1"/>
      <name val="Calibri"/>
      <family val="2"/>
      <scheme val="minor"/>
    </font>
    <font>
      <b/>
      <sz val="11"/>
      <color rgb="FFFF0000"/>
      <name val="Calibri"/>
      <family val="2"/>
      <scheme val="minor"/>
    </font>
    <font>
      <b/>
      <sz val="16"/>
      <color theme="1"/>
      <name val="Calibri"/>
      <family val="2"/>
      <scheme val="minor"/>
    </font>
    <font>
      <sz val="10"/>
      <name val="Arial"/>
      <family val="2"/>
    </font>
    <font>
      <b/>
      <sz val="20"/>
      <color theme="1"/>
      <name val="Calibri"/>
      <family val="2"/>
      <scheme val="minor"/>
    </font>
    <font>
      <sz val="8"/>
      <color theme="1"/>
      <name val="Calibri"/>
      <family val="2"/>
    </font>
    <font>
      <sz val="12"/>
      <color theme="1"/>
      <name val="Calibri"/>
      <family val="2"/>
      <scheme val="minor"/>
    </font>
    <font>
      <sz val="11"/>
      <color rgb="FF000000"/>
      <name val="Calibri"/>
      <family val="2"/>
      <scheme val="minor"/>
    </font>
    <font>
      <sz val="9"/>
      <name val="Arial"/>
      <family val="2"/>
    </font>
    <font>
      <b/>
      <sz val="13"/>
      <color theme="1"/>
      <name val="Calibri"/>
      <family val="2"/>
      <scheme val="minor"/>
    </font>
    <font>
      <sz val="10"/>
      <color indexed="8"/>
      <name val="MS Sans Serif"/>
      <family val="2"/>
    </font>
    <font>
      <b/>
      <u/>
      <sz val="10"/>
      <color indexed="8"/>
      <name val="Times New Roman"/>
      <family val="1"/>
    </font>
    <font>
      <sz val="10"/>
      <color indexed="8"/>
      <name val="MS Sans Serif"/>
    </font>
    <font>
      <b/>
      <sz val="12"/>
      <name val="Calibri"/>
      <family val="2"/>
      <scheme val="minor"/>
    </font>
    <font>
      <b/>
      <sz val="13"/>
      <color rgb="FFFF0000"/>
      <name val="Calibri"/>
      <family val="2"/>
      <scheme val="minor"/>
    </font>
    <font>
      <b/>
      <sz val="10"/>
      <name val="Arial"/>
      <family val="2"/>
    </font>
    <font>
      <b/>
      <sz val="14"/>
      <name val="Arial"/>
      <family val="2"/>
    </font>
    <font>
      <u/>
      <sz val="11"/>
      <color theme="10"/>
      <name val="Calibri"/>
      <family val="2"/>
      <scheme val="minor"/>
    </font>
    <font>
      <b/>
      <sz val="22"/>
      <color theme="1"/>
      <name val="Calibri"/>
      <family val="2"/>
      <scheme val="minor"/>
    </font>
    <font>
      <b/>
      <sz val="10"/>
      <color theme="1"/>
      <name val="Calibri"/>
      <family val="2"/>
      <scheme val="minor"/>
    </font>
    <font>
      <i/>
      <sz val="16"/>
      <color theme="1"/>
      <name val="Calibri"/>
      <family val="2"/>
      <scheme val="minor"/>
    </font>
    <font>
      <i/>
      <sz val="12"/>
      <color theme="1"/>
      <name val="Arial"/>
      <family val="2"/>
    </font>
    <font>
      <b/>
      <sz val="22"/>
      <color rgb="FFFF0000"/>
      <name val="Calibri"/>
      <family val="2"/>
      <scheme val="minor"/>
    </font>
    <font>
      <b/>
      <sz val="9"/>
      <name val="Arial"/>
      <family val="2"/>
    </font>
    <font>
      <sz val="9"/>
      <color theme="1"/>
      <name val="Arial"/>
      <family val="2"/>
    </font>
    <font>
      <sz val="10"/>
      <color theme="1"/>
      <name val="Arial"/>
      <family val="2"/>
    </font>
    <font>
      <b/>
      <i/>
      <sz val="12"/>
      <color theme="1"/>
      <name val="Calibri"/>
      <family val="2"/>
      <scheme val="minor"/>
    </font>
    <font>
      <sz val="12"/>
      <color theme="1"/>
      <name val="Arial"/>
      <family val="2"/>
    </font>
    <font>
      <b/>
      <sz val="12"/>
      <color rgb="FF000000"/>
      <name val="Calibri"/>
      <family val="2"/>
      <scheme val="minor"/>
    </font>
    <font>
      <sz val="12"/>
      <color rgb="FF000000"/>
      <name val="Calibri"/>
      <family val="2"/>
      <scheme val="minor"/>
    </font>
    <font>
      <b/>
      <sz val="10"/>
      <color rgb="FF000000"/>
      <name val="Arial"/>
      <family val="2"/>
    </font>
    <font>
      <sz val="10"/>
      <color rgb="FF000000"/>
      <name val="Arial"/>
      <family val="2"/>
    </font>
    <font>
      <b/>
      <sz val="9"/>
      <color rgb="FF000000"/>
      <name val="Arial"/>
      <family val="2"/>
    </font>
    <font>
      <b/>
      <sz val="12"/>
      <color indexed="8"/>
      <name val="Courier New"/>
      <family val="3"/>
    </font>
    <font>
      <b/>
      <sz val="11"/>
      <color theme="4"/>
      <name val="Calibri"/>
      <family val="2"/>
      <scheme val="minor"/>
    </font>
  </fonts>
  <fills count="8">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0.249977111117893"/>
        <bgColor indexed="64"/>
      </patternFill>
    </fill>
  </fills>
  <borders count="61">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auto="1"/>
      </left>
      <right style="thin">
        <color auto="1"/>
      </right>
      <top/>
      <bottom style="thin">
        <color auto="1"/>
      </bottom>
      <diagonal/>
    </border>
    <border>
      <left style="thin">
        <color indexed="64"/>
      </left>
      <right/>
      <top style="thin">
        <color indexed="64"/>
      </top>
      <bottom style="thin">
        <color indexed="64"/>
      </bottom>
      <diagonal/>
    </border>
    <border>
      <left style="thin">
        <color auto="1"/>
      </left>
      <right style="thin">
        <color auto="1"/>
      </right>
      <top style="thin">
        <color auto="1"/>
      </top>
      <bottom/>
      <diagonal/>
    </border>
    <border>
      <left style="medium">
        <color indexed="64"/>
      </left>
      <right style="thin">
        <color indexed="64"/>
      </right>
      <top/>
      <bottom style="medium">
        <color indexed="64"/>
      </bottom>
      <diagonal/>
    </border>
    <border>
      <left style="thin">
        <color auto="1"/>
      </left>
      <right style="thin">
        <color auto="1"/>
      </right>
      <top/>
      <bottom style="medium">
        <color indexed="64"/>
      </bottom>
      <diagonal/>
    </border>
    <border>
      <left style="thin">
        <color auto="1"/>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bottom/>
      <diagonal/>
    </border>
    <border>
      <left/>
      <right/>
      <top style="medium">
        <color indexed="64"/>
      </top>
      <bottom/>
      <diagonal/>
    </border>
    <border>
      <left style="medium">
        <color indexed="64"/>
      </left>
      <right/>
      <top/>
      <bottom style="medium">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thin">
        <color auto="1"/>
      </right>
      <top/>
      <bottom/>
      <diagonal/>
    </border>
    <border>
      <left style="thin">
        <color auto="1"/>
      </left>
      <right/>
      <top/>
      <bottom/>
      <diagonal/>
    </border>
    <border>
      <left/>
      <right/>
      <top style="medium">
        <color indexed="64"/>
      </top>
      <bottom style="medium">
        <color indexed="64"/>
      </bottom>
      <diagonal/>
    </border>
    <border>
      <left/>
      <right style="thin">
        <color indexed="64"/>
      </right>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diagonal/>
    </border>
    <border>
      <left style="thin">
        <color indexed="64"/>
      </left>
      <right/>
      <top style="thin">
        <color indexed="64"/>
      </top>
      <bottom style="medium">
        <color indexed="64"/>
      </bottom>
      <diagonal/>
    </border>
    <border>
      <left/>
      <right/>
      <top/>
      <bottom style="medium">
        <color indexed="64"/>
      </bottom>
      <diagonal/>
    </border>
    <border>
      <left/>
      <right style="medium">
        <color indexed="64"/>
      </right>
      <top style="thin">
        <color auto="1"/>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auto="1"/>
      </top>
      <bottom/>
      <diagonal/>
    </border>
    <border>
      <left style="thin">
        <color auto="1"/>
      </left>
      <right/>
      <top/>
      <bottom style="thin">
        <color indexed="64"/>
      </bottom>
      <diagonal/>
    </border>
    <border>
      <left/>
      <right style="medium">
        <color indexed="64"/>
      </right>
      <top/>
      <bottom style="thin">
        <color indexed="64"/>
      </bottom>
      <diagonal/>
    </border>
  </borders>
  <cellStyleXfs count="102">
    <xf numFmtId="0" fontId="0" fillId="0" borderId="0"/>
    <xf numFmtId="41" fontId="1" fillId="0" borderId="0" applyFont="0" applyFill="0" applyBorder="0" applyAlignment="0" applyProtection="0"/>
    <xf numFmtId="165" fontId="1" fillId="0" borderId="0" applyFont="0" applyFill="0" applyBorder="0" applyAlignment="0" applyProtection="0"/>
    <xf numFmtId="9" fontId="1" fillId="0" borderId="0" applyFont="0" applyFill="0" applyBorder="0" applyAlignment="0" applyProtection="0"/>
    <xf numFmtId="0" fontId="11" fillId="0" borderId="0"/>
    <xf numFmtId="168" fontId="13" fillId="0" borderId="0" applyFont="0" applyFill="0" applyBorder="0" applyAlignment="0" applyProtection="0"/>
    <xf numFmtId="170" fontId="11" fillId="0" borderId="0" applyFont="0" applyFill="0" applyBorder="0" applyAlignment="0" applyProtection="0"/>
    <xf numFmtId="41" fontId="1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7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2" fontId="19" fillId="0" borderId="0" applyFont="0" applyFill="0" applyBorder="0" applyAlignment="0" applyProtection="0"/>
    <xf numFmtId="170" fontId="1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72"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2" fontId="1" fillId="0" borderId="0" applyFont="0" applyFill="0" applyBorder="0" applyAlignment="0" applyProtection="0"/>
    <xf numFmtId="165" fontId="1" fillId="0" borderId="0" applyFont="0" applyFill="0" applyBorder="0" applyAlignment="0" applyProtection="0"/>
    <xf numFmtId="169" fontId="1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11" fillId="0" borderId="0"/>
    <xf numFmtId="0" fontId="11" fillId="0" borderId="0"/>
    <xf numFmtId="0" fontId="20" fillId="0" borderId="0"/>
    <xf numFmtId="0" fontId="15" fillId="0" borderId="0"/>
    <xf numFmtId="0" fontId="13" fillId="0" borderId="0"/>
    <xf numFmtId="0" fontId="18" fillId="0" borderId="0"/>
    <xf numFmtId="0" fontId="1" fillId="0" borderId="0"/>
    <xf numFmtId="0" fontId="18" fillId="0" borderId="0"/>
    <xf numFmtId="0" fontId="1" fillId="0" borderId="0"/>
    <xf numFmtId="0" fontId="15" fillId="0" borderId="0"/>
    <xf numFmtId="0" fontId="1" fillId="0" borderId="0"/>
    <xf numFmtId="0" fontId="11" fillId="0" borderId="0"/>
    <xf numFmtId="0" fontId="1" fillId="0" borderId="0"/>
    <xf numFmtId="173"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70" fontId="1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167" fontId="1" fillId="0" borderId="0" applyFont="0" applyFill="0" applyBorder="0" applyAlignment="0" applyProtection="0"/>
    <xf numFmtId="0" fontId="25" fillId="0" borderId="0" applyNumberForma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41" fillId="0" borderId="0" applyFont="0" applyFill="0" applyBorder="0" applyAlignment="0" applyProtection="0"/>
    <xf numFmtId="172" fontId="41" fillId="0" borderId="0" applyFont="0" applyFill="0" applyBorder="0" applyAlignment="0" applyProtection="0"/>
    <xf numFmtId="169" fontId="1" fillId="0" borderId="0" applyFont="0" applyFill="0" applyBorder="0" applyAlignment="0" applyProtection="0"/>
    <xf numFmtId="0" fontId="18" fillId="0" borderId="0"/>
    <xf numFmtId="0" fontId="18" fillId="0" borderId="0"/>
    <xf numFmtId="0" fontId="11" fillId="0" borderId="0"/>
    <xf numFmtId="0" fontId="18" fillId="0" borderId="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cellStyleXfs>
  <cellXfs count="435">
    <xf numFmtId="0" fontId="0" fillId="0" borderId="0" xfId="0"/>
    <xf numFmtId="0" fontId="0" fillId="0" borderId="0" xfId="0" applyFont="1" applyFill="1"/>
    <xf numFmtId="3" fontId="0" fillId="0" borderId="6" xfId="0" applyNumberFormat="1" applyFont="1" applyFill="1" applyBorder="1"/>
    <xf numFmtId="0" fontId="5" fillId="0" borderId="6" xfId="0" applyFont="1" applyFill="1" applyBorder="1" applyAlignment="1">
      <alignment horizontal="left"/>
    </xf>
    <xf numFmtId="0" fontId="2" fillId="0" borderId="0" xfId="0" applyFont="1" applyFill="1" applyBorder="1" applyAlignment="1">
      <alignment horizontal="center"/>
    </xf>
    <xf numFmtId="3" fontId="0" fillId="0" borderId="0" xfId="0" applyNumberFormat="1" applyFont="1" applyFill="1"/>
    <xf numFmtId="3" fontId="0" fillId="0" borderId="8" xfId="0" applyNumberFormat="1" applyFont="1" applyFill="1" applyBorder="1"/>
    <xf numFmtId="0" fontId="7" fillId="0" borderId="8" xfId="0" applyFont="1" applyFill="1" applyBorder="1" applyAlignment="1"/>
    <xf numFmtId="0" fontId="0" fillId="0" borderId="7" xfId="0" applyFont="1" applyFill="1" applyBorder="1"/>
    <xf numFmtId="10" fontId="2" fillId="0" borderId="8" xfId="3" applyNumberFormat="1" applyFont="1" applyFill="1" applyBorder="1" applyAlignment="1">
      <alignment horizontal="center"/>
    </xf>
    <xf numFmtId="0" fontId="2" fillId="0" borderId="10" xfId="0" applyFont="1" applyFill="1" applyBorder="1" applyAlignment="1">
      <alignment vertical="center"/>
    </xf>
    <xf numFmtId="0" fontId="2" fillId="0" borderId="11" xfId="0" applyFont="1" applyFill="1" applyBorder="1" applyAlignment="1">
      <alignment vertical="center"/>
    </xf>
    <xf numFmtId="3" fontId="2" fillId="0" borderId="12" xfId="0" applyNumberFormat="1" applyFont="1" applyFill="1" applyBorder="1" applyAlignment="1">
      <alignment horizontal="center"/>
    </xf>
    <xf numFmtId="165" fontId="0" fillId="0" borderId="0" xfId="0" applyNumberFormat="1" applyFont="1" applyFill="1"/>
    <xf numFmtId="3" fontId="2" fillId="0" borderId="0" xfId="0" applyNumberFormat="1" applyFont="1" applyFill="1"/>
    <xf numFmtId="0" fontId="5" fillId="0" borderId="0" xfId="0" applyFont="1" applyFill="1" applyBorder="1" applyAlignment="1">
      <alignment horizontal="center"/>
    </xf>
    <xf numFmtId="3" fontId="2" fillId="0" borderId="0" xfId="0" applyNumberFormat="1" applyFont="1" applyFill="1" applyBorder="1" applyAlignment="1">
      <alignment horizontal="center" wrapText="1"/>
    </xf>
    <xf numFmtId="0" fontId="2" fillId="0" borderId="0" xfId="0" applyFont="1" applyFill="1"/>
    <xf numFmtId="165" fontId="6" fillId="0" borderId="6" xfId="2" applyFont="1" applyFill="1" applyBorder="1"/>
    <xf numFmtId="165" fontId="0" fillId="0" borderId="6" xfId="2" applyFont="1" applyFill="1" applyBorder="1"/>
    <xf numFmtId="165" fontId="2" fillId="0" borderId="0" xfId="0" applyNumberFormat="1" applyFont="1" applyFill="1"/>
    <xf numFmtId="0" fontId="0" fillId="0" borderId="0" xfId="0" applyFont="1" applyFill="1" applyBorder="1"/>
    <xf numFmtId="41" fontId="0" fillId="0" borderId="0" xfId="1" applyFont="1"/>
    <xf numFmtId="0" fontId="2" fillId="0" borderId="22" xfId="0" applyFont="1" applyFill="1" applyBorder="1"/>
    <xf numFmtId="0" fontId="5" fillId="0" borderId="7" xfId="0" applyFont="1" applyFill="1" applyBorder="1" applyAlignment="1">
      <alignment horizontal="left"/>
    </xf>
    <xf numFmtId="3" fontId="6" fillId="0" borderId="8" xfId="0" applyNumberFormat="1" applyFont="1" applyFill="1" applyBorder="1" applyAlignment="1"/>
    <xf numFmtId="3" fontId="6" fillId="0" borderId="12" xfId="0" applyNumberFormat="1" applyFont="1" applyFill="1" applyBorder="1" applyAlignment="1"/>
    <xf numFmtId="43" fontId="0" fillId="0" borderId="0" xfId="0" applyNumberFormat="1"/>
    <xf numFmtId="0" fontId="2" fillId="0" borderId="0" xfId="0" applyFont="1"/>
    <xf numFmtId="0" fontId="2" fillId="0" borderId="7" xfId="0" applyFont="1" applyBorder="1"/>
    <xf numFmtId="0" fontId="0" fillId="0" borderId="8" xfId="0" applyBorder="1"/>
    <xf numFmtId="41" fontId="2" fillId="0" borderId="8" xfId="1" applyFont="1" applyBorder="1"/>
    <xf numFmtId="165" fontId="5" fillId="3" borderId="23" xfId="2" applyFont="1" applyFill="1" applyBorder="1"/>
    <xf numFmtId="165" fontId="5" fillId="3" borderId="24" xfId="2" applyFont="1" applyFill="1" applyBorder="1"/>
    <xf numFmtId="0" fontId="0" fillId="0" borderId="18" xfId="0" applyFont="1" applyFill="1" applyBorder="1"/>
    <xf numFmtId="165" fontId="6" fillId="0" borderId="19" xfId="2" applyFont="1" applyFill="1" applyBorder="1"/>
    <xf numFmtId="165" fontId="0" fillId="0" borderId="19" xfId="2" applyFont="1" applyFill="1" applyBorder="1"/>
    <xf numFmtId="0" fontId="4" fillId="0" borderId="11" xfId="0" applyFont="1" applyFill="1" applyBorder="1" applyAlignment="1">
      <alignment horizontal="center" vertical="center"/>
    </xf>
    <xf numFmtId="0" fontId="4" fillId="0" borderId="11" xfId="0" applyFont="1" applyFill="1" applyBorder="1" applyAlignment="1">
      <alignment horizontal="center"/>
    </xf>
    <xf numFmtId="41" fontId="0" fillId="0" borderId="0" xfId="1" applyFont="1" applyFill="1"/>
    <xf numFmtId="41" fontId="0" fillId="0" borderId="0" xfId="0" applyNumberFormat="1" applyFont="1" applyFill="1"/>
    <xf numFmtId="0" fontId="0" fillId="0" borderId="0" xfId="0" applyBorder="1"/>
    <xf numFmtId="165" fontId="0" fillId="0" borderId="0" xfId="0" applyNumberFormat="1"/>
    <xf numFmtId="3" fontId="0" fillId="0" borderId="0" xfId="0" applyNumberFormat="1"/>
    <xf numFmtId="164" fontId="0" fillId="0" borderId="6" xfId="2" applyNumberFormat="1" applyFont="1" applyFill="1" applyBorder="1"/>
    <xf numFmtId="3" fontId="0" fillId="0" borderId="21" xfId="0" applyNumberFormat="1" applyFont="1" applyFill="1" applyBorder="1"/>
    <xf numFmtId="3" fontId="2" fillId="0" borderId="27" xfId="0" applyNumberFormat="1" applyFont="1" applyFill="1" applyBorder="1"/>
    <xf numFmtId="3" fontId="0" fillId="0" borderId="37" xfId="0" applyNumberFormat="1" applyFont="1" applyFill="1" applyBorder="1"/>
    <xf numFmtId="3" fontId="0" fillId="0" borderId="19" xfId="0" applyNumberFormat="1" applyFont="1" applyFill="1" applyBorder="1"/>
    <xf numFmtId="3" fontId="21" fillId="0" borderId="8" xfId="0" applyNumberFormat="1" applyFont="1" applyFill="1" applyBorder="1" applyAlignment="1"/>
    <xf numFmtId="166" fontId="2" fillId="0" borderId="26" xfId="0" applyNumberFormat="1" applyFont="1" applyFill="1" applyBorder="1" applyAlignment="1">
      <alignment horizontal="center"/>
    </xf>
    <xf numFmtId="0" fontId="0" fillId="0" borderId="31" xfId="0" applyFont="1" applyFill="1" applyBorder="1"/>
    <xf numFmtId="166" fontId="0" fillId="0" borderId="9" xfId="0" applyNumberFormat="1" applyFont="1" applyFill="1" applyBorder="1"/>
    <xf numFmtId="0" fontId="0" fillId="0" borderId="41" xfId="0" applyFont="1" applyFill="1" applyBorder="1"/>
    <xf numFmtId="3" fontId="0" fillId="0" borderId="40" xfId="0" applyNumberFormat="1" applyBorder="1"/>
    <xf numFmtId="3" fontId="2" fillId="0" borderId="0" xfId="0" applyNumberFormat="1" applyFont="1"/>
    <xf numFmtId="3" fontId="23" fillId="0" borderId="0" xfId="0" quotePrefix="1" applyNumberFormat="1" applyFont="1" applyBorder="1" applyAlignment="1">
      <alignment horizontal="left"/>
    </xf>
    <xf numFmtId="3" fontId="0" fillId="0" borderId="0" xfId="0" applyNumberFormat="1" applyBorder="1"/>
    <xf numFmtId="3" fontId="23" fillId="0" borderId="6" xfId="0" applyNumberFormat="1" applyFont="1" applyBorder="1" applyAlignment="1">
      <alignment horizontal="center"/>
    </xf>
    <xf numFmtId="3" fontId="0" fillId="0" borderId="6" xfId="0" applyNumberFormat="1" applyBorder="1"/>
    <xf numFmtId="172" fontId="0" fillId="0" borderId="6" xfId="30" applyNumberFormat="1" applyFont="1" applyBorder="1"/>
    <xf numFmtId="172" fontId="3" fillId="0" borderId="6" xfId="30" applyNumberFormat="1" applyFont="1" applyBorder="1"/>
    <xf numFmtId="3" fontId="0" fillId="0" borderId="19" xfId="0" applyNumberFormat="1" applyBorder="1"/>
    <xf numFmtId="172" fontId="0" fillId="0" borderId="19" xfId="30" applyFont="1" applyBorder="1"/>
    <xf numFmtId="3" fontId="23" fillId="0" borderId="42" xfId="0" applyNumberFormat="1" applyFont="1" applyBorder="1" applyAlignment="1">
      <alignment horizontal="center"/>
    </xf>
    <xf numFmtId="3" fontId="23" fillId="0" borderId="43" xfId="0" applyNumberFormat="1" applyFont="1" applyBorder="1" applyAlignment="1">
      <alignment horizontal="center" wrapText="1"/>
    </xf>
    <xf numFmtId="3" fontId="23" fillId="0" borderId="43" xfId="0" applyNumberFormat="1" applyFont="1" applyBorder="1" applyAlignment="1">
      <alignment horizontal="center"/>
    </xf>
    <xf numFmtId="3" fontId="23" fillId="0" borderId="44" xfId="0" applyNumberFormat="1" applyFont="1" applyBorder="1" applyAlignment="1">
      <alignment horizontal="center" wrapText="1"/>
    </xf>
    <xf numFmtId="3" fontId="0" fillId="0" borderId="21" xfId="0" applyNumberFormat="1" applyBorder="1"/>
    <xf numFmtId="3" fontId="2" fillId="0" borderId="27" xfId="0" applyNumberFormat="1" applyFont="1" applyBorder="1" applyAlignment="1">
      <alignment horizontal="center" vertical="top"/>
    </xf>
    <xf numFmtId="3" fontId="4" fillId="0" borderId="25" xfId="0" applyNumberFormat="1" applyFont="1" applyBorder="1" applyAlignment="1"/>
    <xf numFmtId="3" fontId="24" fillId="0" borderId="25" xfId="0" quotePrefix="1" applyNumberFormat="1" applyFont="1" applyBorder="1" applyAlignment="1">
      <alignment horizontal="left"/>
    </xf>
    <xf numFmtId="167" fontId="0" fillId="0" borderId="0" xfId="63" applyFont="1"/>
    <xf numFmtId="3" fontId="0" fillId="0" borderId="26" xfId="0" applyNumberFormat="1" applyBorder="1"/>
    <xf numFmtId="3" fontId="4" fillId="0" borderId="27" xfId="0" applyNumberFormat="1" applyFont="1" applyBorder="1" applyAlignment="1"/>
    <xf numFmtId="172" fontId="0" fillId="0" borderId="21" xfId="30" applyNumberFormat="1" applyFont="1" applyBorder="1"/>
    <xf numFmtId="0" fontId="0" fillId="0" borderId="0" xfId="0" applyFont="1"/>
    <xf numFmtId="0" fontId="8" fillId="0" borderId="0" xfId="0" applyFont="1" applyBorder="1" applyAlignment="1">
      <alignment horizontal="center" wrapText="1"/>
    </xf>
    <xf numFmtId="0" fontId="2" fillId="0" borderId="0" xfId="0" applyFont="1" applyBorder="1" applyAlignment="1">
      <alignment horizontal="center" vertical="center" wrapText="1"/>
    </xf>
    <xf numFmtId="0" fontId="27" fillId="0" borderId="0"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32" fillId="0" borderId="0" xfId="0" applyFont="1" applyBorder="1" applyAlignment="1">
      <alignment vertical="center"/>
    </xf>
    <xf numFmtId="177" fontId="32" fillId="0" borderId="0" xfId="0" applyNumberFormat="1" applyFont="1" applyBorder="1" applyAlignment="1">
      <alignment horizontal="center" vertical="center" wrapText="1" shrinkToFit="1"/>
    </xf>
    <xf numFmtId="0" fontId="32" fillId="0" borderId="0" xfId="0" applyFont="1" applyBorder="1" applyAlignment="1">
      <alignment horizontal="center" vertical="center" wrapText="1" shrinkToFit="1"/>
    </xf>
    <xf numFmtId="178" fontId="16" fillId="0" borderId="36" xfId="42" applyNumberFormat="1" applyFont="1" applyFill="1" applyBorder="1" applyAlignment="1">
      <alignment horizontal="left" vertical="center"/>
    </xf>
    <xf numFmtId="177" fontId="16" fillId="0" borderId="7" xfId="5" applyNumberFormat="1" applyFont="1" applyFill="1" applyBorder="1" applyAlignment="1">
      <alignment horizontal="right" vertical="center"/>
    </xf>
    <xf numFmtId="177" fontId="16" fillId="0" borderId="6" xfId="5" applyNumberFormat="1" applyFont="1" applyFill="1" applyBorder="1" applyAlignment="1">
      <alignment horizontal="right" vertical="center"/>
    </xf>
    <xf numFmtId="177" fontId="16" fillId="0" borderId="8" xfId="5" applyNumberFormat="1" applyFont="1" applyFill="1" applyBorder="1" applyAlignment="1">
      <alignment horizontal="right" vertical="center"/>
    </xf>
    <xf numFmtId="177" fontId="16" fillId="0" borderId="7" xfId="42" applyNumberFormat="1" applyFont="1" applyFill="1" applyBorder="1" applyAlignment="1">
      <alignment horizontal="right" vertical="center"/>
    </xf>
    <xf numFmtId="177" fontId="16" fillId="0" borderId="6" xfId="42" applyNumberFormat="1" applyFont="1" applyFill="1" applyBorder="1" applyAlignment="1">
      <alignment horizontal="right" vertical="center"/>
    </xf>
    <xf numFmtId="177" fontId="16" fillId="0" borderId="8" xfId="42" applyNumberFormat="1" applyFont="1" applyFill="1" applyBorder="1" applyAlignment="1">
      <alignment horizontal="right" vertical="center"/>
    </xf>
    <xf numFmtId="177" fontId="32" fillId="0" borderId="0" xfId="0" applyNumberFormat="1" applyFont="1" applyAlignment="1">
      <alignment vertical="center"/>
    </xf>
    <xf numFmtId="0" fontId="32" fillId="0" borderId="0" xfId="0" applyFont="1" applyAlignment="1">
      <alignment vertical="center"/>
    </xf>
    <xf numFmtId="178" fontId="16" fillId="4" borderId="36" xfId="42" applyNumberFormat="1" applyFont="1" applyFill="1" applyBorder="1" applyAlignment="1">
      <alignment horizontal="left" vertical="center"/>
    </xf>
    <xf numFmtId="177" fontId="16" fillId="4" borderId="7" xfId="5" applyNumberFormat="1" applyFont="1" applyFill="1" applyBorder="1" applyAlignment="1">
      <alignment horizontal="right" vertical="center"/>
    </xf>
    <xf numFmtId="177" fontId="16" fillId="4" borderId="6" xfId="5" applyNumberFormat="1" applyFont="1" applyFill="1" applyBorder="1" applyAlignment="1">
      <alignment horizontal="right" vertical="center"/>
    </xf>
    <xf numFmtId="177" fontId="16" fillId="4" borderId="7" xfId="42" applyNumberFormat="1" applyFont="1" applyFill="1" applyBorder="1" applyAlignment="1">
      <alignment horizontal="right" vertical="center"/>
    </xf>
    <xf numFmtId="177" fontId="16" fillId="4" borderId="6" xfId="42" applyNumberFormat="1" applyFont="1" applyFill="1" applyBorder="1" applyAlignment="1">
      <alignment horizontal="right" vertical="center"/>
    </xf>
    <xf numFmtId="177" fontId="16" fillId="4" borderId="8" xfId="42" applyNumberFormat="1" applyFont="1" applyFill="1" applyBorder="1" applyAlignment="1">
      <alignment horizontal="right" vertical="center"/>
    </xf>
    <xf numFmtId="0" fontId="32" fillId="0" borderId="0" xfId="0" applyFont="1" applyFill="1" applyAlignment="1">
      <alignment vertical="center"/>
    </xf>
    <xf numFmtId="178" fontId="23" fillId="0" borderId="46" xfId="42" applyNumberFormat="1" applyFont="1" applyFill="1" applyBorder="1" applyAlignment="1">
      <alignment horizontal="left" vertical="center"/>
    </xf>
    <xf numFmtId="177" fontId="23" fillId="0" borderId="10" xfId="5" applyNumberFormat="1" applyFont="1" applyFill="1" applyBorder="1" applyAlignment="1">
      <alignment horizontal="right" vertical="center"/>
    </xf>
    <xf numFmtId="177" fontId="23" fillId="0" borderId="11" xfId="5" applyNumberFormat="1" applyFont="1" applyFill="1" applyBorder="1" applyAlignment="1">
      <alignment horizontal="right" vertical="center"/>
    </xf>
    <xf numFmtId="177" fontId="23" fillId="0" borderId="12" xfId="5" applyNumberFormat="1" applyFont="1" applyFill="1" applyBorder="1" applyAlignment="1">
      <alignment horizontal="right" vertical="center"/>
    </xf>
    <xf numFmtId="177" fontId="23" fillId="0" borderId="10" xfId="42" applyNumberFormat="1" applyFont="1" applyFill="1" applyBorder="1" applyAlignment="1">
      <alignment horizontal="right" vertical="center"/>
    </xf>
    <xf numFmtId="177" fontId="23" fillId="0" borderId="11" xfId="42" applyNumberFormat="1" applyFont="1" applyFill="1" applyBorder="1" applyAlignment="1">
      <alignment horizontal="right" vertical="center"/>
    </xf>
    <xf numFmtId="177" fontId="23" fillId="0" borderId="12" xfId="42" applyNumberFormat="1" applyFont="1" applyFill="1" applyBorder="1" applyAlignment="1">
      <alignment horizontal="right" vertical="center"/>
    </xf>
    <xf numFmtId="0" fontId="33" fillId="0" borderId="0" xfId="0" applyFont="1"/>
    <xf numFmtId="0" fontId="32" fillId="0" borderId="0" xfId="0" applyFont="1"/>
    <xf numFmtId="177" fontId="32" fillId="0" borderId="0" xfId="0" applyNumberFormat="1" applyFont="1"/>
    <xf numFmtId="177" fontId="16" fillId="4" borderId="14" xfId="5" applyNumberFormat="1" applyFont="1" applyFill="1" applyBorder="1" applyAlignment="1">
      <alignment horizontal="right" vertical="center"/>
    </xf>
    <xf numFmtId="177" fontId="16" fillId="4" borderId="35" xfId="5" applyNumberFormat="1" applyFont="1" applyFill="1" applyBorder="1" applyAlignment="1">
      <alignment horizontal="right" vertical="center"/>
    </xf>
    <xf numFmtId="177" fontId="16" fillId="4" borderId="20" xfId="5" applyNumberFormat="1" applyFont="1" applyFill="1" applyBorder="1" applyAlignment="1">
      <alignment horizontal="right" vertical="center"/>
    </xf>
    <xf numFmtId="177" fontId="16" fillId="4" borderId="17" xfId="5" applyNumberFormat="1" applyFont="1" applyFill="1" applyBorder="1" applyAlignment="1">
      <alignment horizontal="right" vertical="center"/>
    </xf>
    <xf numFmtId="177" fontId="16" fillId="0" borderId="20" xfId="5" applyNumberFormat="1" applyFont="1" applyFill="1" applyBorder="1" applyAlignment="1">
      <alignment horizontal="right" vertical="center"/>
    </xf>
    <xf numFmtId="177" fontId="16" fillId="6" borderId="6" xfId="5" applyNumberFormat="1" applyFont="1" applyFill="1" applyBorder="1" applyAlignment="1">
      <alignment horizontal="right" vertical="center"/>
    </xf>
    <xf numFmtId="3" fontId="4" fillId="0" borderId="0" xfId="0" applyNumberFormat="1" applyFont="1"/>
    <xf numFmtId="3" fontId="32" fillId="0" borderId="0" xfId="0" applyNumberFormat="1" applyFont="1"/>
    <xf numFmtId="178" fontId="16" fillId="0" borderId="51" xfId="42" applyNumberFormat="1" applyFont="1" applyFill="1" applyBorder="1" applyAlignment="1">
      <alignment horizontal="left" vertical="center"/>
    </xf>
    <xf numFmtId="178" fontId="16" fillId="4" borderId="32" xfId="42" applyNumberFormat="1" applyFont="1" applyFill="1" applyBorder="1" applyAlignment="1">
      <alignment horizontal="left" vertical="center"/>
    </xf>
    <xf numFmtId="178" fontId="16" fillId="4" borderId="29" xfId="42" applyNumberFormat="1" applyFont="1" applyFill="1" applyBorder="1" applyAlignment="1">
      <alignment horizontal="left" vertical="center"/>
    </xf>
    <xf numFmtId="178" fontId="23" fillId="2" borderId="29" xfId="42" applyNumberFormat="1" applyFont="1" applyFill="1" applyBorder="1" applyAlignment="1">
      <alignment horizontal="left" vertical="center"/>
    </xf>
    <xf numFmtId="177" fontId="23" fillId="2" borderId="22" xfId="5" applyNumberFormat="1" applyFont="1" applyFill="1" applyBorder="1" applyAlignment="1">
      <alignment horizontal="right" vertical="center"/>
    </xf>
    <xf numFmtId="4" fontId="32" fillId="0" borderId="0" xfId="0" applyNumberFormat="1" applyFont="1"/>
    <xf numFmtId="0" fontId="14" fillId="0" borderId="0" xfId="0" applyFont="1" applyAlignment="1">
      <alignment horizontal="left" vertical="center" indent="2"/>
    </xf>
    <xf numFmtId="0" fontId="14" fillId="0" borderId="0" xfId="0" applyFont="1" applyAlignment="1">
      <alignment vertical="center" wrapText="1"/>
    </xf>
    <xf numFmtId="177" fontId="14" fillId="0" borderId="0" xfId="0" applyNumberFormat="1" applyFont="1" applyAlignment="1">
      <alignment vertical="center" wrapText="1"/>
    </xf>
    <xf numFmtId="4" fontId="8" fillId="0" borderId="0" xfId="0" applyNumberFormat="1" applyFont="1"/>
    <xf numFmtId="177" fontId="8" fillId="0" borderId="0" xfId="0" applyNumberFormat="1" applyFont="1"/>
    <xf numFmtId="0" fontId="8" fillId="0" borderId="0" xfId="0" applyFont="1"/>
    <xf numFmtId="179" fontId="0" fillId="0" borderId="0" xfId="0" applyNumberFormat="1" applyFont="1"/>
    <xf numFmtId="177" fontId="0" fillId="0" borderId="0" xfId="0" applyNumberFormat="1" applyFont="1"/>
    <xf numFmtId="3" fontId="0" fillId="0" borderId="0" xfId="0" applyNumberFormat="1" applyFont="1"/>
    <xf numFmtId="177" fontId="16" fillId="0" borderId="0" xfId="5" applyNumberFormat="1" applyFont="1" applyFill="1" applyBorder="1" applyAlignment="1">
      <alignment horizontal="right" vertical="center"/>
    </xf>
    <xf numFmtId="0" fontId="7" fillId="0" borderId="0" xfId="0" applyFont="1"/>
    <xf numFmtId="4" fontId="4" fillId="0" borderId="0" xfId="0" applyNumberFormat="1" applyFont="1"/>
    <xf numFmtId="3" fontId="4" fillId="0" borderId="25" xfId="0" applyNumberFormat="1" applyFont="1" applyBorder="1" applyAlignment="1">
      <alignment horizontal="center"/>
    </xf>
    <xf numFmtId="3" fontId="2" fillId="0" borderId="28" xfId="0" applyNumberFormat="1" applyFont="1" applyBorder="1" applyAlignment="1">
      <alignment horizontal="center" vertical="center" wrapText="1"/>
    </xf>
    <xf numFmtId="3" fontId="0" fillId="0" borderId="36" xfId="0" applyNumberFormat="1" applyBorder="1"/>
    <xf numFmtId="3" fontId="0" fillId="0" borderId="51" xfId="0" applyNumberFormat="1" applyBorder="1"/>
    <xf numFmtId="3" fontId="4" fillId="0" borderId="27" xfId="0" applyNumberFormat="1" applyFont="1" applyBorder="1" applyAlignment="1">
      <alignment horizontal="center"/>
    </xf>
    <xf numFmtId="172" fontId="1" fillId="0" borderId="6" xfId="30" applyNumberFormat="1" applyFont="1" applyBorder="1"/>
    <xf numFmtId="3" fontId="2" fillId="0" borderId="0" xfId="0" applyNumberFormat="1" applyFont="1" applyBorder="1" applyAlignment="1">
      <alignment horizontal="center" vertical="center" wrapText="1"/>
    </xf>
    <xf numFmtId="3" fontId="4" fillId="0" borderId="0" xfId="0" applyNumberFormat="1" applyFont="1" applyBorder="1" applyAlignment="1"/>
    <xf numFmtId="0" fontId="2" fillId="0" borderId="25" xfId="0" applyFont="1" applyFill="1" applyBorder="1" applyAlignment="1">
      <alignment horizontal="center"/>
    </xf>
    <xf numFmtId="0" fontId="6" fillId="0" borderId="7" xfId="0" applyFont="1" applyFill="1" applyBorder="1" applyAlignment="1">
      <alignment horizontal="left"/>
    </xf>
    <xf numFmtId="0" fontId="6" fillId="0" borderId="6" xfId="0" applyFont="1" applyFill="1" applyBorder="1" applyAlignment="1">
      <alignment horizontal="left"/>
    </xf>
    <xf numFmtId="0" fontId="3" fillId="0" borderId="0" xfId="0" applyFont="1" applyFill="1" applyAlignment="1">
      <alignment horizontal="center"/>
    </xf>
    <xf numFmtId="0" fontId="3" fillId="2" borderId="1" xfId="0" applyFont="1" applyFill="1" applyBorder="1" applyAlignment="1">
      <alignment horizontal="center" vertical="center"/>
    </xf>
    <xf numFmtId="176" fontId="31" fillId="0" borderId="6" xfId="0" applyNumberFormat="1" applyFont="1" applyFill="1" applyBorder="1" applyAlignment="1">
      <alignment horizontal="center" vertical="center" wrapText="1" shrinkToFit="1"/>
    </xf>
    <xf numFmtId="177" fontId="31" fillId="2" borderId="21" xfId="0" applyNumberFormat="1" applyFont="1" applyFill="1" applyBorder="1" applyAlignment="1">
      <alignment horizontal="center" vertical="center" wrapText="1" shrinkToFit="1"/>
    </xf>
    <xf numFmtId="3" fontId="4" fillId="0" borderId="19" xfId="0" applyNumberFormat="1" applyFont="1" applyBorder="1"/>
    <xf numFmtId="3" fontId="17" fillId="0" borderId="27" xfId="0" applyNumberFormat="1" applyFont="1" applyBorder="1" applyAlignment="1"/>
    <xf numFmtId="0" fontId="0" fillId="0" borderId="0" xfId="0"/>
    <xf numFmtId="3" fontId="0" fillId="0" borderId="40" xfId="0" applyNumberFormat="1" applyBorder="1"/>
    <xf numFmtId="3" fontId="2" fillId="0" borderId="0" xfId="0" applyNumberFormat="1" applyFont="1"/>
    <xf numFmtId="3" fontId="23" fillId="0" borderId="0" xfId="0" quotePrefix="1" applyNumberFormat="1" applyFont="1" applyBorder="1" applyAlignment="1">
      <alignment horizontal="left"/>
    </xf>
    <xf numFmtId="3" fontId="0" fillId="0" borderId="0" xfId="0" applyNumberFormat="1" applyBorder="1"/>
    <xf numFmtId="172" fontId="0" fillId="0" borderId="6" xfId="30" applyNumberFormat="1" applyFont="1" applyBorder="1"/>
    <xf numFmtId="3" fontId="23" fillId="0" borderId="42" xfId="0" applyNumberFormat="1" applyFont="1" applyBorder="1" applyAlignment="1">
      <alignment horizontal="center"/>
    </xf>
    <xf numFmtId="3" fontId="23" fillId="0" borderId="43" xfId="0" applyNumberFormat="1" applyFont="1" applyBorder="1" applyAlignment="1">
      <alignment horizontal="center" wrapText="1"/>
    </xf>
    <xf numFmtId="3" fontId="23" fillId="0" borderId="43" xfId="0" applyNumberFormat="1" applyFont="1" applyBorder="1" applyAlignment="1">
      <alignment horizontal="center"/>
    </xf>
    <xf numFmtId="3" fontId="23" fillId="0" borderId="44" xfId="0" applyNumberFormat="1" applyFont="1" applyBorder="1" applyAlignment="1">
      <alignment horizontal="center" wrapText="1"/>
    </xf>
    <xf numFmtId="3" fontId="24" fillId="0" borderId="25" xfId="0" quotePrefix="1" applyNumberFormat="1" applyFont="1" applyBorder="1" applyAlignment="1">
      <alignment horizontal="left"/>
    </xf>
    <xf numFmtId="167" fontId="0" fillId="0" borderId="0" xfId="63" applyFont="1"/>
    <xf numFmtId="3" fontId="0" fillId="0" borderId="26" xfId="0" applyNumberFormat="1" applyBorder="1"/>
    <xf numFmtId="172" fontId="0" fillId="0" borderId="21" xfId="30" applyNumberFormat="1" applyFont="1" applyBorder="1"/>
    <xf numFmtId="3" fontId="3" fillId="0" borderId="0" xfId="0" applyNumberFormat="1" applyFont="1"/>
    <xf numFmtId="172" fontId="2" fillId="0" borderId="14" xfId="30" applyNumberFormat="1" applyFont="1" applyBorder="1"/>
    <xf numFmtId="3" fontId="0" fillId="0" borderId="14" xfId="0" applyNumberFormat="1" applyBorder="1"/>
    <xf numFmtId="172" fontId="0" fillId="0" borderId="15" xfId="30" applyFont="1" applyBorder="1"/>
    <xf numFmtId="3" fontId="0" fillId="0" borderId="7" xfId="0" applyNumberFormat="1" applyBorder="1"/>
    <xf numFmtId="172" fontId="0" fillId="0" borderId="8" xfId="30" applyNumberFormat="1" applyFont="1" applyBorder="1"/>
    <xf numFmtId="172" fontId="1" fillId="0" borderId="8" xfId="30" applyNumberFormat="1" applyFont="1" applyBorder="1"/>
    <xf numFmtId="3" fontId="0" fillId="0" borderId="49" xfId="0" applyNumberFormat="1" applyBorder="1"/>
    <xf numFmtId="172" fontId="1" fillId="0" borderId="50" xfId="30" applyNumberFormat="1" applyFont="1" applyBorder="1"/>
    <xf numFmtId="172" fontId="3" fillId="0" borderId="43" xfId="30" applyNumberFormat="1" applyFont="1" applyBorder="1"/>
    <xf numFmtId="172" fontId="3" fillId="3" borderId="44" xfId="30" applyNumberFormat="1" applyFont="1" applyFill="1" applyBorder="1"/>
    <xf numFmtId="3" fontId="0" fillId="0" borderId="38" xfId="0" applyNumberFormat="1" applyBorder="1"/>
    <xf numFmtId="3" fontId="0" fillId="0" borderId="18" xfId="0" applyNumberFormat="1" applyBorder="1"/>
    <xf numFmtId="3" fontId="0" fillId="0" borderId="10" xfId="0" applyNumberFormat="1" applyBorder="1"/>
    <xf numFmtId="3" fontId="0" fillId="0" borderId="11" xfId="0" applyNumberFormat="1" applyBorder="1"/>
    <xf numFmtId="3" fontId="0" fillId="0" borderId="23" xfId="0" applyNumberFormat="1" applyBorder="1"/>
    <xf numFmtId="0" fontId="3" fillId="0" borderId="0" xfId="0" applyFont="1" applyFill="1" applyAlignment="1">
      <alignment horizontal="center"/>
    </xf>
    <xf numFmtId="3" fontId="4" fillId="0" borderId="6" xfId="0" applyNumberFormat="1" applyFont="1" applyFill="1" applyBorder="1" applyAlignment="1">
      <alignment horizontal="center"/>
    </xf>
    <xf numFmtId="3" fontId="4" fillId="0" borderId="0" xfId="0" applyNumberFormat="1" applyFont="1" applyFill="1" applyBorder="1" applyAlignment="1">
      <alignment horizontal="center"/>
    </xf>
    <xf numFmtId="0" fontId="0" fillId="0" borderId="0" xfId="0" applyFont="1" applyFill="1" applyBorder="1" applyAlignment="1">
      <alignment horizontal="center" vertical="center"/>
    </xf>
    <xf numFmtId="3" fontId="9" fillId="0" borderId="0" xfId="0" applyNumberFormat="1" applyFont="1" applyFill="1" applyBorder="1" applyAlignment="1">
      <alignment horizontal="center" wrapText="1"/>
    </xf>
    <xf numFmtId="10" fontId="0" fillId="0" borderId="0" xfId="0" applyNumberFormat="1"/>
    <xf numFmtId="0" fontId="3" fillId="2" borderId="7" xfId="0" applyFont="1" applyFill="1" applyBorder="1" applyAlignment="1">
      <alignment horizontal="left" vertical="center"/>
    </xf>
    <xf numFmtId="0" fontId="3" fillId="2" borderId="6" xfId="0" applyFont="1" applyFill="1" applyBorder="1" applyAlignment="1">
      <alignment horizontal="left" vertical="center"/>
    </xf>
    <xf numFmtId="0" fontId="3" fillId="2" borderId="8" xfId="0" applyFont="1" applyFill="1" applyBorder="1" applyAlignment="1">
      <alignment horizontal="left" vertical="center"/>
    </xf>
    <xf numFmtId="0" fontId="5" fillId="0" borderId="7" xfId="0" applyFont="1" applyBorder="1" applyAlignment="1">
      <alignment horizontal="center" vertical="center" wrapText="1"/>
    </xf>
    <xf numFmtId="41" fontId="5" fillId="0" borderId="6" xfId="1" applyFont="1" applyBorder="1" applyAlignment="1">
      <alignment horizontal="center" vertical="center"/>
    </xf>
    <xf numFmtId="41" fontId="5" fillId="0" borderId="8" xfId="1" applyFont="1" applyBorder="1" applyAlignment="1">
      <alignment horizontal="center" vertical="center"/>
    </xf>
    <xf numFmtId="0" fontId="4" fillId="0" borderId="7" xfId="0" applyFont="1" applyBorder="1" applyAlignment="1">
      <alignment horizontal="center" vertical="center"/>
    </xf>
    <xf numFmtId="0" fontId="2" fillId="0" borderId="6" xfId="0" applyFont="1" applyBorder="1" applyAlignment="1">
      <alignment horizontal="center" vertical="center" wrapText="1"/>
    </xf>
    <xf numFmtId="0" fontId="2" fillId="0" borderId="6" xfId="0" applyFont="1" applyBorder="1" applyAlignment="1">
      <alignment horizontal="center" vertical="center"/>
    </xf>
    <xf numFmtId="0" fontId="2" fillId="0" borderId="8" xfId="0" applyFont="1" applyBorder="1" applyAlignment="1">
      <alignment horizontal="center" vertical="center"/>
    </xf>
    <xf numFmtId="0" fontId="6" fillId="0" borderId="7" xfId="0" applyFont="1" applyBorder="1" applyAlignment="1">
      <alignment horizontal="left"/>
    </xf>
    <xf numFmtId="0" fontId="0" fillId="0" borderId="6" xfId="0" applyBorder="1"/>
    <xf numFmtId="41" fontId="6" fillId="0" borderId="6" xfId="1" applyFont="1" applyBorder="1" applyAlignment="1">
      <alignment horizontal="left"/>
    </xf>
    <xf numFmtId="41" fontId="6" fillId="0" borderId="8" xfId="1" applyFont="1" applyBorder="1" applyAlignment="1">
      <alignment horizontal="left"/>
    </xf>
    <xf numFmtId="0" fontId="0" fillId="0" borderId="7" xfId="0" applyBorder="1"/>
    <xf numFmtId="41" fontId="2" fillId="0" borderId="6" xfId="1" applyFont="1" applyBorder="1" applyAlignment="1">
      <alignment horizontal="center" vertical="center" wrapText="1"/>
    </xf>
    <xf numFmtId="41" fontId="2" fillId="0" borderId="6" xfId="1" applyFont="1" applyBorder="1" applyAlignment="1">
      <alignment horizontal="center" vertical="center"/>
    </xf>
    <xf numFmtId="0" fontId="6" fillId="0" borderId="7" xfId="0" applyFont="1" applyBorder="1"/>
    <xf numFmtId="0" fontId="6" fillId="0" borderId="10" xfId="0" applyFont="1" applyBorder="1" applyAlignment="1">
      <alignment wrapText="1"/>
    </xf>
    <xf numFmtId="3" fontId="6" fillId="0" borderId="11" xfId="0" applyNumberFormat="1" applyFont="1" applyBorder="1"/>
    <xf numFmtId="0" fontId="6" fillId="0" borderId="11" xfId="0" applyFont="1" applyBorder="1"/>
    <xf numFmtId="0" fontId="0" fillId="0" borderId="12" xfId="0" applyBorder="1"/>
    <xf numFmtId="41" fontId="6" fillId="0" borderId="6" xfId="1" applyFont="1" applyBorder="1"/>
    <xf numFmtId="41" fontId="0" fillId="0" borderId="6" xfId="1" applyFont="1" applyBorder="1" applyAlignment="1">
      <alignment horizontal="center" vertical="center"/>
    </xf>
    <xf numFmtId="0" fontId="0" fillId="0" borderId="0" xfId="0" applyAlignment="1">
      <alignment horizontal="center"/>
    </xf>
    <xf numFmtId="41" fontId="2" fillId="0" borderId="6" xfId="1" applyFont="1" applyBorder="1"/>
    <xf numFmtId="3" fontId="2" fillId="0" borderId="6" xfId="0" applyNumberFormat="1" applyFont="1" applyBorder="1"/>
    <xf numFmtId="0" fontId="9" fillId="0" borderId="7" xfId="0" applyFont="1" applyBorder="1"/>
    <xf numFmtId="41" fontId="9" fillId="0" borderId="6" xfId="0" applyNumberFormat="1" applyFont="1" applyBorder="1"/>
    <xf numFmtId="41" fontId="9" fillId="0" borderId="8" xfId="0" applyNumberFormat="1" applyFont="1" applyBorder="1"/>
    <xf numFmtId="3" fontId="2" fillId="0" borderId="7" xfId="0" applyNumberFormat="1" applyFont="1" applyBorder="1"/>
    <xf numFmtId="3" fontId="2" fillId="0" borderId="6" xfId="0" applyNumberFormat="1" applyFont="1" applyBorder="1" applyAlignment="1">
      <alignment horizontal="center"/>
    </xf>
    <xf numFmtId="3" fontId="2" fillId="0" borderId="10" xfId="0" applyNumberFormat="1" applyFont="1" applyBorder="1"/>
    <xf numFmtId="9" fontId="2" fillId="0" borderId="11" xfId="3" applyFont="1" applyBorder="1" applyAlignment="1">
      <alignment horizontal="center"/>
    </xf>
    <xf numFmtId="9" fontId="2" fillId="0" borderId="12" xfId="3" applyFont="1" applyBorder="1" applyAlignment="1">
      <alignment horizontal="center"/>
    </xf>
    <xf numFmtId="0" fontId="4" fillId="0" borderId="11" xfId="0" applyFont="1" applyFill="1" applyBorder="1" applyAlignment="1">
      <alignment horizontal="center" vertical="center" wrapText="1"/>
    </xf>
    <xf numFmtId="0" fontId="2" fillId="0" borderId="6" xfId="0" applyFont="1" applyBorder="1" applyAlignment="1">
      <alignment wrapText="1"/>
    </xf>
    <xf numFmtId="165" fontId="2" fillId="0" borderId="6" xfId="2" applyFont="1" applyBorder="1"/>
    <xf numFmtId="165" fontId="9" fillId="0" borderId="6" xfId="2" applyFont="1" applyBorder="1"/>
    <xf numFmtId="10" fontId="2" fillId="0" borderId="6" xfId="3" applyNumberFormat="1" applyFont="1" applyBorder="1" applyAlignment="1">
      <alignment horizontal="center"/>
    </xf>
    <xf numFmtId="10" fontId="2" fillId="0" borderId="0" xfId="3" applyNumberFormat="1" applyFont="1" applyFill="1"/>
    <xf numFmtId="0" fontId="2" fillId="0" borderId="0" xfId="0" applyFont="1" applyFill="1" applyBorder="1" applyAlignment="1">
      <alignment vertical="center"/>
    </xf>
    <xf numFmtId="3" fontId="2" fillId="0" borderId="0" xfId="0" applyNumberFormat="1" applyFont="1" applyFill="1" applyBorder="1" applyAlignment="1">
      <alignment horizontal="center"/>
    </xf>
    <xf numFmtId="0" fontId="0" fillId="0" borderId="8" xfId="0" applyBorder="1" applyAlignment="1">
      <alignment wrapText="1"/>
    </xf>
    <xf numFmtId="0" fontId="2" fillId="5" borderId="26" xfId="0" applyFont="1" applyFill="1" applyBorder="1" applyAlignment="1">
      <alignment horizontal="center" wrapText="1"/>
    </xf>
    <xf numFmtId="3" fontId="2" fillId="5" borderId="9" xfId="0" applyNumberFormat="1" applyFont="1" applyFill="1" applyBorder="1"/>
    <xf numFmtId="3" fontId="0" fillId="5" borderId="30" xfId="0" applyNumberFormat="1" applyFont="1" applyFill="1" applyBorder="1"/>
    <xf numFmtId="3" fontId="0" fillId="0" borderId="14" xfId="0" applyNumberFormat="1" applyFont="1" applyFill="1" applyBorder="1"/>
    <xf numFmtId="0" fontId="0" fillId="0" borderId="9" xfId="0" applyFont="1" applyFill="1" applyBorder="1"/>
    <xf numFmtId="3" fontId="9" fillId="3" borderId="27" xfId="0" applyNumberFormat="1" applyFont="1" applyFill="1" applyBorder="1" applyAlignment="1">
      <alignment horizontal="center"/>
    </xf>
    <xf numFmtId="3" fontId="9" fillId="3" borderId="21" xfId="0" applyNumberFormat="1" applyFont="1" applyFill="1" applyBorder="1"/>
    <xf numFmtId="3" fontId="17" fillId="4" borderId="0" xfId="0" applyNumberFormat="1" applyFont="1" applyFill="1" applyBorder="1" applyAlignment="1">
      <alignment horizontal="right" vertical="center"/>
    </xf>
    <xf numFmtId="0" fontId="3" fillId="4" borderId="0" xfId="0" applyFont="1" applyFill="1" applyBorder="1" applyAlignment="1">
      <alignment horizontal="center"/>
    </xf>
    <xf numFmtId="3" fontId="4" fillId="0" borderId="0" xfId="0" applyNumberFormat="1" applyFont="1" applyBorder="1"/>
    <xf numFmtId="3" fontId="4" fillId="0" borderId="0" xfId="0" applyNumberFormat="1" applyFont="1" applyBorder="1" applyAlignment="1">
      <alignment horizontal="center"/>
    </xf>
    <xf numFmtId="3" fontId="42" fillId="3" borderId="13" xfId="0" applyNumberFormat="1" applyFont="1" applyFill="1" applyBorder="1"/>
    <xf numFmtId="172" fontId="42" fillId="3" borderId="14" xfId="30" applyNumberFormat="1" applyFont="1" applyFill="1" applyBorder="1"/>
    <xf numFmtId="3" fontId="22" fillId="3" borderId="6" xfId="0" applyNumberFormat="1" applyFont="1" applyFill="1" applyBorder="1" applyAlignment="1">
      <alignment horizontal="center" vertical="center" wrapText="1"/>
    </xf>
    <xf numFmtId="3" fontId="22" fillId="3" borderId="11" xfId="0" applyNumberFormat="1" applyFont="1" applyFill="1" applyBorder="1" applyAlignment="1">
      <alignment horizontal="right" vertical="center"/>
    </xf>
    <xf numFmtId="172" fontId="0" fillId="4" borderId="6" xfId="30" applyNumberFormat="1" applyFont="1" applyFill="1" applyBorder="1"/>
    <xf numFmtId="41" fontId="2" fillId="0" borderId="0" xfId="1" applyFont="1" applyFill="1" applyBorder="1" applyAlignment="1">
      <alignment horizontal="center"/>
    </xf>
    <xf numFmtId="0" fontId="0" fillId="0" borderId="0" xfId="0" applyAlignment="1">
      <alignment horizontal="center"/>
    </xf>
    <xf numFmtId="0" fontId="2" fillId="0" borderId="6" xfId="0" applyFont="1" applyBorder="1" applyAlignment="1">
      <alignment horizontal="center"/>
    </xf>
    <xf numFmtId="3" fontId="2" fillId="0" borderId="6" xfId="0" applyNumberFormat="1" applyFont="1" applyBorder="1" applyAlignment="1">
      <alignment horizontal="center"/>
    </xf>
    <xf numFmtId="0" fontId="2" fillId="0" borderId="25" xfId="0" applyFont="1" applyFill="1" applyBorder="1" applyAlignment="1">
      <alignment horizontal="center"/>
    </xf>
    <xf numFmtId="0" fontId="2" fillId="0" borderId="26" xfId="0" applyFont="1" applyFill="1" applyBorder="1" applyAlignment="1">
      <alignment horizontal="center"/>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5" xfId="0" applyFont="1" applyFill="1" applyBorder="1" applyAlignment="1">
      <alignment horizontal="center" vertical="center" wrapText="1"/>
    </xf>
    <xf numFmtId="49" fontId="0" fillId="0" borderId="0" xfId="0" applyNumberFormat="1" applyAlignment="1">
      <alignment horizontal="left" wrapText="1"/>
    </xf>
    <xf numFmtId="3" fontId="0" fillId="0" borderId="0" xfId="0" applyNumberFormat="1" applyAlignment="1">
      <alignment wrapText="1"/>
    </xf>
    <xf numFmtId="0" fontId="0" fillId="0" borderId="0" xfId="0" applyAlignment="1">
      <alignment wrapText="1"/>
    </xf>
    <xf numFmtId="0" fontId="6" fillId="0" borderId="16" xfId="0" applyFont="1" applyFill="1" applyBorder="1" applyAlignment="1">
      <alignment horizontal="justify" vertical="justify"/>
    </xf>
    <xf numFmtId="0" fontId="6" fillId="0" borderId="17" xfId="0" applyFont="1" applyFill="1" applyBorder="1" applyAlignment="1">
      <alignment horizontal="justify" vertical="justify"/>
    </xf>
    <xf numFmtId="0" fontId="0" fillId="0" borderId="48" xfId="0" applyFont="1" applyFill="1" applyBorder="1" applyAlignment="1">
      <alignment horizontal="center" vertical="center"/>
    </xf>
    <xf numFmtId="0" fontId="0" fillId="0" borderId="58" xfId="0" applyFont="1" applyFill="1" applyBorder="1" applyAlignment="1">
      <alignment horizontal="center" vertical="center"/>
    </xf>
    <xf numFmtId="0" fontId="0" fillId="0" borderId="39"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59" xfId="0" applyFont="1" applyFill="1" applyBorder="1" applyAlignment="1">
      <alignment horizontal="center" vertical="center"/>
    </xf>
    <xf numFmtId="0" fontId="0" fillId="0" borderId="60" xfId="0" applyFont="1" applyFill="1" applyBorder="1" applyAlignment="1">
      <alignment horizontal="center" vertical="center"/>
    </xf>
    <xf numFmtId="0" fontId="6" fillId="0" borderId="16" xfId="0" applyFont="1" applyFill="1" applyBorder="1" applyAlignment="1">
      <alignment horizontal="left"/>
    </xf>
    <xf numFmtId="0" fontId="6" fillId="0" borderId="17" xfId="0" applyFont="1" applyFill="1" applyBorder="1" applyAlignment="1">
      <alignment horizontal="left"/>
    </xf>
    <xf numFmtId="0" fontId="2" fillId="0" borderId="7" xfId="0" applyFont="1" applyFill="1" applyBorder="1" applyAlignment="1">
      <alignment horizontal="left"/>
    </xf>
    <xf numFmtId="0" fontId="2" fillId="0" borderId="20" xfId="0" applyFont="1" applyFill="1" applyBorder="1" applyAlignment="1">
      <alignment horizontal="left"/>
    </xf>
    <xf numFmtId="49" fontId="2" fillId="0" borderId="7" xfId="0" applyNumberFormat="1" applyFont="1" applyBorder="1" applyAlignment="1">
      <alignment horizontal="left" wrapText="1"/>
    </xf>
    <xf numFmtId="49" fontId="2" fillId="0" borderId="6" xfId="0" applyNumberFormat="1" applyFont="1" applyBorder="1" applyAlignment="1">
      <alignment horizontal="left" wrapText="1"/>
    </xf>
    <xf numFmtId="0" fontId="6" fillId="0" borderId="16" xfId="0" applyFont="1" applyFill="1" applyBorder="1" applyAlignment="1">
      <alignment horizontal="left" wrapText="1"/>
    </xf>
    <xf numFmtId="0" fontId="6" fillId="0" borderId="17" xfId="0" applyFont="1" applyFill="1" applyBorder="1" applyAlignment="1">
      <alignment horizontal="left" wrapText="1"/>
    </xf>
    <xf numFmtId="0" fontId="6" fillId="0" borderId="10" xfId="0" applyFont="1" applyFill="1" applyBorder="1" applyAlignment="1">
      <alignment horizontal="left"/>
    </xf>
    <xf numFmtId="0" fontId="6" fillId="0" borderId="11" xfId="0" applyFont="1" applyFill="1" applyBorder="1" applyAlignment="1">
      <alignment horizontal="left"/>
    </xf>
    <xf numFmtId="49" fontId="0" fillId="0" borderId="7" xfId="0" applyNumberFormat="1" applyBorder="1" applyAlignment="1">
      <alignment horizontal="left" wrapText="1"/>
    </xf>
    <xf numFmtId="49" fontId="0" fillId="0" borderId="6" xfId="0" applyNumberFormat="1" applyBorder="1" applyAlignment="1">
      <alignment horizontal="left" wrapText="1"/>
    </xf>
    <xf numFmtId="0" fontId="0" fillId="0" borderId="0" xfId="0" applyFont="1" applyFill="1" applyAlignment="1">
      <alignment horizontal="left" wrapText="1"/>
    </xf>
    <xf numFmtId="0" fontId="0" fillId="0" borderId="9" xfId="0" applyFont="1" applyFill="1" applyBorder="1" applyAlignment="1">
      <alignment horizontal="left" wrapText="1"/>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5" xfId="0" applyFont="1" applyFill="1" applyBorder="1" applyAlignment="1">
      <alignment horizontal="center"/>
    </xf>
    <xf numFmtId="0" fontId="4" fillId="0" borderId="16" xfId="0" applyFont="1" applyFill="1" applyBorder="1" applyAlignment="1">
      <alignment horizontal="center"/>
    </xf>
    <xf numFmtId="0" fontId="4" fillId="0" borderId="17" xfId="0" applyFont="1" applyFill="1" applyBorder="1" applyAlignment="1">
      <alignment horizontal="center"/>
    </xf>
    <xf numFmtId="3" fontId="4" fillId="0" borderId="20" xfId="0" applyNumberFormat="1" applyFont="1" applyFill="1" applyBorder="1" applyAlignment="1">
      <alignment horizontal="center"/>
    </xf>
    <xf numFmtId="3" fontId="4" fillId="0" borderId="37" xfId="0" applyNumberFormat="1" applyFont="1" applyFill="1" applyBorder="1" applyAlignment="1">
      <alignment horizontal="center"/>
    </xf>
    <xf numFmtId="0" fontId="0" fillId="0" borderId="7" xfId="0" applyFont="1" applyFill="1" applyBorder="1" applyAlignment="1">
      <alignment horizontal="left"/>
    </xf>
    <xf numFmtId="0" fontId="0" fillId="0" borderId="20" xfId="0" applyFont="1" applyFill="1" applyBorder="1" applyAlignment="1">
      <alignment horizontal="left"/>
    </xf>
    <xf numFmtId="0" fontId="0" fillId="0" borderId="7" xfId="0" applyFont="1" applyFill="1" applyBorder="1" applyAlignment="1">
      <alignment horizontal="left" vertical="center" wrapText="1"/>
    </xf>
    <xf numFmtId="0" fontId="0" fillId="0" borderId="6" xfId="0" applyFont="1" applyFill="1" applyBorder="1" applyAlignment="1">
      <alignment horizontal="left" vertical="center" wrapText="1"/>
    </xf>
    <xf numFmtId="0" fontId="0" fillId="0" borderId="6" xfId="0" applyFont="1" applyFill="1" applyBorder="1" applyAlignment="1">
      <alignment horizontal="left"/>
    </xf>
    <xf numFmtId="0" fontId="6" fillId="0" borderId="7" xfId="0" applyFont="1" applyFill="1" applyBorder="1" applyAlignment="1">
      <alignment horizontal="left"/>
    </xf>
    <xf numFmtId="0" fontId="6" fillId="0" borderId="6" xfId="0" applyFont="1" applyFill="1" applyBorder="1" applyAlignment="1">
      <alignment horizontal="left"/>
    </xf>
    <xf numFmtId="0" fontId="0" fillId="3" borderId="7" xfId="0" applyFont="1" applyFill="1" applyBorder="1" applyAlignment="1">
      <alignment horizontal="left"/>
    </xf>
    <xf numFmtId="0" fontId="0" fillId="3" borderId="6" xfId="0" applyFont="1" applyFill="1" applyBorder="1" applyAlignment="1">
      <alignment horizontal="left"/>
    </xf>
    <xf numFmtId="0" fontId="0" fillId="0" borderId="0" xfId="0" applyFont="1" applyFill="1" applyBorder="1" applyAlignment="1">
      <alignment horizontal="center"/>
    </xf>
    <xf numFmtId="0" fontId="3" fillId="0" borderId="0" xfId="0" applyFont="1" applyFill="1" applyAlignment="1">
      <alignment horizontal="center"/>
    </xf>
    <xf numFmtId="0" fontId="10" fillId="0" borderId="0" xfId="0" applyFont="1" applyFill="1" applyAlignment="1">
      <alignment horizont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1" xfId="0" applyFont="1" applyFill="1" applyBorder="1" applyAlignment="1">
      <alignment horizontal="center" vertical="center" wrapText="1"/>
    </xf>
    <xf numFmtId="0" fontId="3" fillId="2" borderId="3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0" fillId="0" borderId="13" xfId="0" applyFont="1" applyFill="1" applyBorder="1" applyAlignment="1">
      <alignment horizontal="left"/>
    </xf>
    <xf numFmtId="0" fontId="0" fillId="0" borderId="14" xfId="0" applyFont="1" applyFill="1" applyBorder="1" applyAlignment="1">
      <alignment horizontal="left"/>
    </xf>
    <xf numFmtId="3" fontId="0" fillId="0" borderId="15" xfId="0" applyNumberFormat="1" applyFont="1" applyFill="1" applyBorder="1" applyAlignment="1">
      <alignment horizontal="center" vertical="center" wrapText="1"/>
    </xf>
    <xf numFmtId="3" fontId="0" fillId="0" borderId="8" xfId="0" applyNumberFormat="1" applyFont="1" applyFill="1" applyBorder="1" applyAlignment="1">
      <alignment horizontal="center" vertical="center" wrapText="1"/>
    </xf>
    <xf numFmtId="0" fontId="3" fillId="2" borderId="25" xfId="0" applyFont="1" applyFill="1" applyBorder="1" applyAlignment="1">
      <alignment horizontal="center"/>
    </xf>
    <xf numFmtId="0" fontId="3" fillId="2" borderId="40" xfId="0" applyFont="1" applyFill="1" applyBorder="1" applyAlignment="1">
      <alignment horizontal="center"/>
    </xf>
    <xf numFmtId="0" fontId="3" fillId="2" borderId="26" xfId="0" applyFont="1" applyFill="1" applyBorder="1" applyAlignment="1">
      <alignment horizontal="center"/>
    </xf>
    <xf numFmtId="3" fontId="9" fillId="0" borderId="52" xfId="0" applyNumberFormat="1" applyFont="1" applyFill="1" applyBorder="1" applyAlignment="1">
      <alignment horizontal="center" wrapText="1"/>
    </xf>
    <xf numFmtId="3" fontId="9" fillId="0" borderId="54" xfId="0" applyNumberFormat="1" applyFont="1" applyFill="1" applyBorder="1" applyAlignment="1">
      <alignment horizontal="center" wrapText="1"/>
    </xf>
    <xf numFmtId="0" fontId="21" fillId="0" borderId="55" xfId="0" applyFont="1" applyFill="1" applyBorder="1" applyAlignment="1">
      <alignment horizontal="center" vertical="center"/>
    </xf>
    <xf numFmtId="0" fontId="21" fillId="0" borderId="57" xfId="0" applyFont="1" applyFill="1" applyBorder="1" applyAlignment="1">
      <alignment horizontal="center" vertical="center"/>
    </xf>
    <xf numFmtId="0" fontId="21" fillId="0" borderId="56" xfId="0" applyFont="1" applyFill="1" applyBorder="1" applyAlignment="1">
      <alignment horizontal="center" vertical="center"/>
    </xf>
    <xf numFmtId="0" fontId="4" fillId="0" borderId="13"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4" xfId="0" applyFont="1" applyFill="1" applyBorder="1" applyAlignment="1">
      <alignment horizontal="center" vertical="center"/>
    </xf>
    <xf numFmtId="0" fontId="4" fillId="0" borderId="14" xfId="0" applyFont="1" applyFill="1" applyBorder="1" applyAlignment="1">
      <alignment horizontal="center" wrapText="1"/>
    </xf>
    <xf numFmtId="0" fontId="4" fillId="0" borderId="15" xfId="0" applyFont="1" applyFill="1" applyBorder="1" applyAlignment="1">
      <alignment horizontal="center" vertical="center" wrapText="1"/>
    </xf>
    <xf numFmtId="0" fontId="4" fillId="0" borderId="12" xfId="0" applyFont="1" applyFill="1" applyBorder="1" applyAlignment="1">
      <alignment horizontal="center" vertical="center" wrapText="1"/>
    </xf>
    <xf numFmtId="3" fontId="3" fillId="0" borderId="1" xfId="0" applyNumberFormat="1" applyFont="1" applyBorder="1" applyAlignment="1">
      <alignment horizontal="center" vertical="center" wrapText="1"/>
    </xf>
    <xf numFmtId="3" fontId="3" fillId="0" borderId="33" xfId="0" applyNumberFormat="1" applyFont="1" applyBorder="1" applyAlignment="1">
      <alignment horizontal="center" vertical="center" wrapText="1"/>
    </xf>
    <xf numFmtId="3" fontId="3" fillId="0" borderId="2" xfId="0" applyNumberFormat="1" applyFont="1" applyBorder="1" applyAlignment="1">
      <alignment horizontal="center" vertical="center" wrapText="1"/>
    </xf>
    <xf numFmtId="3" fontId="3" fillId="0" borderId="34" xfId="0" applyNumberFormat="1" applyFont="1" applyBorder="1" applyAlignment="1">
      <alignment horizontal="center" vertical="center" wrapText="1"/>
    </xf>
    <xf numFmtId="3" fontId="3" fillId="0" borderId="53" xfId="0" applyNumberFormat="1" applyFont="1" applyBorder="1" applyAlignment="1">
      <alignment horizontal="center" vertical="center" wrapText="1"/>
    </xf>
    <xf numFmtId="3" fontId="3" fillId="0" borderId="30" xfId="0" applyNumberFormat="1" applyFont="1" applyBorder="1" applyAlignment="1">
      <alignment horizontal="center" vertical="center" wrapText="1"/>
    </xf>
    <xf numFmtId="3" fontId="3" fillId="0" borderId="25" xfId="0" applyNumberFormat="1" applyFont="1" applyBorder="1" applyAlignment="1">
      <alignment horizontal="center"/>
    </xf>
    <xf numFmtId="3" fontId="3" fillId="0" borderId="40" xfId="0" applyNumberFormat="1" applyFont="1" applyBorder="1" applyAlignment="1">
      <alignment horizontal="center"/>
    </xf>
    <xf numFmtId="3" fontId="3" fillId="0" borderId="26" xfId="0" applyNumberFormat="1" applyFont="1" applyBorder="1" applyAlignment="1">
      <alignment horizontal="center"/>
    </xf>
    <xf numFmtId="3" fontId="3" fillId="0" borderId="0" xfId="0" applyNumberFormat="1" applyFont="1" applyBorder="1" applyAlignment="1">
      <alignment horizontal="center"/>
    </xf>
    <xf numFmtId="175" fontId="31" fillId="0" borderId="45" xfId="0" applyNumberFormat="1" applyFont="1" applyFill="1" applyBorder="1" applyAlignment="1">
      <alignment horizontal="center" vertical="center" wrapText="1" shrinkToFit="1"/>
    </xf>
    <xf numFmtId="175" fontId="31" fillId="0" borderId="36" xfId="0" applyNumberFormat="1" applyFont="1" applyFill="1" applyBorder="1" applyAlignment="1">
      <alignment horizontal="center" vertical="center" wrapText="1" shrinkToFit="1"/>
    </xf>
    <xf numFmtId="176" fontId="31" fillId="0" borderId="13" xfId="0" applyNumberFormat="1" applyFont="1" applyFill="1" applyBorder="1" applyAlignment="1">
      <alignment horizontal="center" vertical="center"/>
    </xf>
    <xf numFmtId="176" fontId="31" fillId="0" borderId="14" xfId="0" applyNumberFormat="1" applyFont="1" applyFill="1" applyBorder="1" applyAlignment="1">
      <alignment horizontal="center" vertical="center"/>
    </xf>
    <xf numFmtId="176" fontId="31" fillId="0" borderId="15" xfId="0" applyNumberFormat="1" applyFont="1" applyFill="1" applyBorder="1" applyAlignment="1">
      <alignment horizontal="center" vertical="center"/>
    </xf>
    <xf numFmtId="176" fontId="31" fillId="0" borderId="7" xfId="0" applyNumberFormat="1" applyFont="1" applyFill="1" applyBorder="1" applyAlignment="1">
      <alignment horizontal="center" vertical="center"/>
    </xf>
    <xf numFmtId="176" fontId="31" fillId="0" borderId="6" xfId="0" applyNumberFormat="1" applyFont="1" applyFill="1" applyBorder="1" applyAlignment="1">
      <alignment horizontal="center" vertical="center"/>
    </xf>
    <xf numFmtId="176" fontId="31" fillId="0" borderId="8" xfId="0" applyNumberFormat="1" applyFont="1" applyFill="1" applyBorder="1" applyAlignment="1">
      <alignment horizontal="center" vertical="center"/>
    </xf>
    <xf numFmtId="176" fontId="31" fillId="0" borderId="13" xfId="0" applyNumberFormat="1" applyFont="1" applyFill="1" applyBorder="1" applyAlignment="1">
      <alignment horizontal="center" vertical="center" wrapText="1"/>
    </xf>
    <xf numFmtId="176" fontId="31" fillId="0" borderId="14" xfId="0" applyNumberFormat="1" applyFont="1" applyFill="1" applyBorder="1" applyAlignment="1">
      <alignment horizontal="center" vertical="center" wrapText="1"/>
    </xf>
    <xf numFmtId="176" fontId="31" fillId="0" borderId="15" xfId="0" applyNumberFormat="1" applyFont="1" applyFill="1" applyBorder="1" applyAlignment="1">
      <alignment horizontal="center" vertical="center" wrapText="1"/>
    </xf>
    <xf numFmtId="176" fontId="31" fillId="0" borderId="7" xfId="0" applyNumberFormat="1" applyFont="1" applyFill="1" applyBorder="1" applyAlignment="1">
      <alignment horizontal="center" vertical="center" wrapText="1"/>
    </xf>
    <xf numFmtId="176" fontId="31" fillId="0" borderId="6" xfId="0" applyNumberFormat="1" applyFont="1" applyFill="1" applyBorder="1" applyAlignment="1">
      <alignment horizontal="center" vertical="center" wrapText="1"/>
    </xf>
    <xf numFmtId="176" fontId="31" fillId="0" borderId="8" xfId="0" applyNumberFormat="1" applyFont="1" applyFill="1" applyBorder="1" applyAlignment="1">
      <alignment horizontal="center" vertical="center" wrapText="1"/>
    </xf>
    <xf numFmtId="176" fontId="31" fillId="0" borderId="13" xfId="42" applyNumberFormat="1" applyFont="1" applyFill="1" applyBorder="1" applyAlignment="1">
      <alignment horizontal="center" vertical="center" wrapText="1"/>
    </xf>
    <xf numFmtId="176" fontId="31" fillId="0" borderId="14" xfId="42" applyNumberFormat="1" applyFont="1" applyFill="1" applyBorder="1" applyAlignment="1">
      <alignment horizontal="center" vertical="center"/>
    </xf>
    <xf numFmtId="176" fontId="31" fillId="0" borderId="15" xfId="42" applyNumberFormat="1" applyFont="1" applyFill="1" applyBorder="1" applyAlignment="1">
      <alignment horizontal="center" vertical="center"/>
    </xf>
    <xf numFmtId="176" fontId="31" fillId="0" borderId="7" xfId="42" applyNumberFormat="1" applyFont="1" applyFill="1" applyBorder="1" applyAlignment="1">
      <alignment horizontal="center" vertical="center"/>
    </xf>
    <xf numFmtId="176" fontId="31" fillId="0" borderId="6" xfId="42" applyNumberFormat="1" applyFont="1" applyFill="1" applyBorder="1" applyAlignment="1">
      <alignment horizontal="center" vertical="center"/>
    </xf>
    <xf numFmtId="176" fontId="31" fillId="0" borderId="8" xfId="42" applyNumberFormat="1" applyFont="1" applyFill="1" applyBorder="1" applyAlignment="1">
      <alignment horizontal="center" vertical="center"/>
    </xf>
    <xf numFmtId="176" fontId="31" fillId="0" borderId="7" xfId="0" applyNumberFormat="1" applyFont="1" applyFill="1" applyBorder="1" applyAlignment="1">
      <alignment horizontal="center" vertical="center" wrapText="1" shrinkToFit="1"/>
    </xf>
    <xf numFmtId="176" fontId="31" fillId="0" borderId="6" xfId="0" applyNumberFormat="1" applyFont="1" applyFill="1" applyBorder="1" applyAlignment="1">
      <alignment horizontal="center" vertical="center" wrapText="1" shrinkToFit="1"/>
    </xf>
    <xf numFmtId="176" fontId="31" fillId="0" borderId="8" xfId="0" applyNumberFormat="1" applyFont="1" applyFill="1" applyBorder="1" applyAlignment="1">
      <alignment horizontal="center" vertical="center" wrapText="1" shrinkToFit="1"/>
    </xf>
    <xf numFmtId="0" fontId="8" fillId="0" borderId="25" xfId="0" applyFont="1" applyFill="1" applyBorder="1" applyAlignment="1">
      <alignment horizontal="center" wrapText="1"/>
    </xf>
    <xf numFmtId="0" fontId="8" fillId="0" borderId="40" xfId="0" applyFont="1" applyFill="1" applyBorder="1" applyAlignment="1">
      <alignment horizontal="center" wrapText="1"/>
    </xf>
    <xf numFmtId="0" fontId="8" fillId="0" borderId="26" xfId="0" applyFont="1" applyFill="1" applyBorder="1" applyAlignment="1">
      <alignment horizontal="center" wrapText="1"/>
    </xf>
    <xf numFmtId="0" fontId="26" fillId="0" borderId="25" xfId="0" applyFont="1" applyFill="1" applyBorder="1" applyAlignment="1">
      <alignment horizontal="center" vertical="center" wrapText="1"/>
    </xf>
    <xf numFmtId="0" fontId="26" fillId="0" borderId="40" xfId="0" applyFont="1" applyFill="1" applyBorder="1" applyAlignment="1">
      <alignment horizontal="center" vertical="center" wrapText="1"/>
    </xf>
    <xf numFmtId="0" fontId="26" fillId="0" borderId="26" xfId="0" applyFont="1" applyFill="1" applyBorder="1" applyAlignment="1">
      <alignment horizontal="center" vertical="center" wrapText="1"/>
    </xf>
    <xf numFmtId="0" fontId="12" fillId="0" borderId="0" xfId="0" applyFont="1" applyFill="1" applyBorder="1" applyAlignment="1">
      <alignment horizontal="center" vertical="center" wrapText="1"/>
    </xf>
    <xf numFmtId="174" fontId="29" fillId="0" borderId="0" xfId="0" applyNumberFormat="1" applyFont="1" applyFill="1" applyBorder="1" applyAlignment="1">
      <alignment horizontal="center" vertical="center" wrapText="1"/>
    </xf>
    <xf numFmtId="0" fontId="30" fillId="3" borderId="0" xfId="0" applyFont="1" applyFill="1" applyBorder="1" applyAlignment="1">
      <alignment horizontal="center" vertical="center" wrapText="1"/>
    </xf>
    <xf numFmtId="175" fontId="31" fillId="2" borderId="45" xfId="0" applyNumberFormat="1" applyFont="1" applyFill="1" applyBorder="1" applyAlignment="1">
      <alignment horizontal="center" vertical="center" wrapText="1" shrinkToFit="1"/>
    </xf>
    <xf numFmtId="175" fontId="31" fillId="2" borderId="36" xfId="0" applyNumberFormat="1" applyFont="1" applyFill="1" applyBorder="1" applyAlignment="1">
      <alignment horizontal="center" vertical="center" wrapText="1" shrinkToFit="1"/>
    </xf>
    <xf numFmtId="177" fontId="31" fillId="2" borderId="47" xfId="0" applyNumberFormat="1" applyFont="1" applyFill="1" applyBorder="1" applyAlignment="1">
      <alignment horizontal="center" vertical="center"/>
    </xf>
    <xf numFmtId="177" fontId="31" fillId="2" borderId="14" xfId="0" applyNumberFormat="1" applyFont="1" applyFill="1" applyBorder="1" applyAlignment="1">
      <alignment horizontal="center" vertical="center"/>
    </xf>
    <xf numFmtId="177" fontId="31" fillId="2" borderId="35" xfId="0" applyNumberFormat="1" applyFont="1" applyFill="1" applyBorder="1" applyAlignment="1">
      <alignment horizontal="center" vertical="center"/>
    </xf>
    <xf numFmtId="177" fontId="31" fillId="2" borderId="17" xfId="0" applyNumberFormat="1" applyFont="1" applyFill="1" applyBorder="1" applyAlignment="1">
      <alignment horizontal="center" vertical="center"/>
    </xf>
    <xf numFmtId="177" fontId="31" fillId="2" borderId="6" xfId="0" applyNumberFormat="1" applyFont="1" applyFill="1" applyBorder="1" applyAlignment="1">
      <alignment horizontal="center" vertical="center"/>
    </xf>
    <xf numFmtId="177" fontId="31" fillId="2" borderId="20" xfId="0" applyNumberFormat="1" applyFont="1" applyFill="1" applyBorder="1" applyAlignment="1">
      <alignment horizontal="center" vertical="center"/>
    </xf>
    <xf numFmtId="177" fontId="31" fillId="2" borderId="13" xfId="0" applyNumberFormat="1" applyFont="1" applyFill="1" applyBorder="1" applyAlignment="1">
      <alignment horizontal="center" vertical="center" wrapText="1"/>
    </xf>
    <xf numFmtId="177" fontId="31" fillId="2" borderId="14" xfId="0" applyNumberFormat="1" applyFont="1" applyFill="1" applyBorder="1" applyAlignment="1">
      <alignment horizontal="center" vertical="center" wrapText="1"/>
    </xf>
    <xf numFmtId="177" fontId="31" fillId="2" borderId="35" xfId="0" applyNumberFormat="1" applyFont="1" applyFill="1" applyBorder="1" applyAlignment="1">
      <alignment horizontal="center" vertical="center" wrapText="1"/>
    </xf>
    <xf numFmtId="177" fontId="31" fillId="2" borderId="7" xfId="0" applyNumberFormat="1" applyFont="1" applyFill="1" applyBorder="1" applyAlignment="1">
      <alignment horizontal="center" vertical="center" wrapText="1"/>
    </xf>
    <xf numFmtId="177" fontId="31" fillId="2" borderId="6" xfId="0" applyNumberFormat="1" applyFont="1" applyFill="1" applyBorder="1" applyAlignment="1">
      <alignment horizontal="center" vertical="center" wrapText="1"/>
    </xf>
    <xf numFmtId="177" fontId="31" fillId="2" borderId="20" xfId="0" applyNumberFormat="1" applyFont="1" applyFill="1" applyBorder="1" applyAlignment="1">
      <alignment horizontal="center" vertical="center" wrapText="1"/>
    </xf>
    <xf numFmtId="177" fontId="31" fillId="2" borderId="13" xfId="42" applyNumberFormat="1" applyFont="1" applyFill="1" applyBorder="1" applyAlignment="1">
      <alignment horizontal="center" vertical="center" wrapText="1"/>
    </xf>
    <xf numFmtId="177" fontId="31" fillId="2" borderId="14" xfId="42" applyNumberFormat="1" applyFont="1" applyFill="1" applyBorder="1" applyAlignment="1">
      <alignment horizontal="center" vertical="center"/>
    </xf>
    <xf numFmtId="177" fontId="31" fillId="2" borderId="15" xfId="42" applyNumberFormat="1" applyFont="1" applyFill="1" applyBorder="1" applyAlignment="1">
      <alignment horizontal="center" vertical="center"/>
    </xf>
    <xf numFmtId="177" fontId="31" fillId="2" borderId="7" xfId="42" applyNumberFormat="1" applyFont="1" applyFill="1" applyBorder="1" applyAlignment="1">
      <alignment horizontal="center" vertical="center"/>
    </xf>
    <xf numFmtId="177" fontId="31" fillId="2" borderId="6" xfId="42" applyNumberFormat="1" applyFont="1" applyFill="1" applyBorder="1" applyAlignment="1">
      <alignment horizontal="center" vertical="center"/>
    </xf>
    <xf numFmtId="177" fontId="31" fillId="2" borderId="8" xfId="42" applyNumberFormat="1" applyFont="1" applyFill="1" applyBorder="1" applyAlignment="1">
      <alignment horizontal="center" vertical="center"/>
    </xf>
    <xf numFmtId="177" fontId="31" fillId="2" borderId="49" xfId="0" applyNumberFormat="1" applyFont="1" applyFill="1" applyBorder="1" applyAlignment="1">
      <alignment horizontal="center" vertical="center" wrapText="1" shrinkToFit="1"/>
    </xf>
    <xf numFmtId="177" fontId="31" fillId="2" borderId="18" xfId="0" applyNumberFormat="1" applyFont="1" applyFill="1" applyBorder="1" applyAlignment="1">
      <alignment horizontal="center" vertical="center" wrapText="1" shrinkToFit="1"/>
    </xf>
    <xf numFmtId="177" fontId="31" fillId="2" borderId="6" xfId="0" applyNumberFormat="1" applyFont="1" applyFill="1" applyBorder="1" applyAlignment="1">
      <alignment horizontal="center" vertical="center" wrapText="1" shrinkToFit="1"/>
    </xf>
    <xf numFmtId="177" fontId="31" fillId="2" borderId="21" xfId="0" applyNumberFormat="1" applyFont="1" applyFill="1" applyBorder="1" applyAlignment="1">
      <alignment horizontal="center" vertical="center" wrapText="1" shrinkToFit="1"/>
    </xf>
    <xf numFmtId="177" fontId="31" fillId="2" borderId="8" xfId="0" applyNumberFormat="1" applyFont="1" applyFill="1" applyBorder="1" applyAlignment="1">
      <alignment horizontal="center" vertical="center" wrapText="1" shrinkToFit="1"/>
    </xf>
    <xf numFmtId="177" fontId="31" fillId="2" borderId="50" xfId="0" applyNumberFormat="1" applyFont="1" applyFill="1" applyBorder="1" applyAlignment="1">
      <alignment horizontal="center" vertical="center" wrapText="1" shrinkToFit="1"/>
    </xf>
    <xf numFmtId="177" fontId="31" fillId="2" borderId="20" xfId="0" applyNumberFormat="1" applyFont="1" applyFill="1" applyBorder="1" applyAlignment="1">
      <alignment horizontal="center" vertical="center" wrapText="1" shrinkToFit="1"/>
    </xf>
    <xf numFmtId="177" fontId="31" fillId="2" borderId="48" xfId="0" applyNumberFormat="1" applyFont="1" applyFill="1" applyBorder="1" applyAlignment="1">
      <alignment horizontal="center" vertical="center" wrapText="1" shrinkToFit="1"/>
    </xf>
    <xf numFmtId="177" fontId="31" fillId="2" borderId="7" xfId="0" applyNumberFormat="1" applyFont="1" applyFill="1" applyBorder="1" applyAlignment="1">
      <alignment horizontal="center" vertical="center" wrapText="1" shrinkToFit="1"/>
    </xf>
    <xf numFmtId="0" fontId="34" fillId="7" borderId="1" xfId="0" applyFont="1" applyFill="1" applyBorder="1" applyAlignment="1">
      <alignment horizontal="center" vertical="center"/>
    </xf>
    <xf numFmtId="0" fontId="34" fillId="7" borderId="33" xfId="0" applyFont="1" applyFill="1" applyBorder="1" applyAlignment="1">
      <alignment horizontal="center" vertical="center"/>
    </xf>
    <xf numFmtId="0" fontId="34" fillId="7" borderId="2" xfId="0" applyFont="1" applyFill="1" applyBorder="1" applyAlignment="1">
      <alignment horizontal="center" vertical="center"/>
    </xf>
    <xf numFmtId="0" fontId="35" fillId="0" borderId="13" xfId="0" applyFont="1" applyBorder="1" applyAlignment="1">
      <alignment horizontal="justify" vertical="center" wrapText="1"/>
    </xf>
    <xf numFmtId="0" fontId="35" fillId="0" borderId="14" xfId="0" applyFont="1" applyBorder="1" applyAlignment="1">
      <alignment horizontal="justify" vertical="center" wrapText="1"/>
    </xf>
    <xf numFmtId="0" fontId="35" fillId="0" borderId="15" xfId="0" applyFont="1" applyBorder="1" applyAlignment="1">
      <alignment horizontal="justify" vertical="center" wrapText="1"/>
    </xf>
    <xf numFmtId="0" fontId="36" fillId="2" borderId="1" xfId="0" applyFont="1" applyFill="1" applyBorder="1" applyAlignment="1">
      <alignment horizontal="center" vertical="center" wrapText="1"/>
    </xf>
    <xf numFmtId="0" fontId="36" fillId="2" borderId="33" xfId="0" applyFont="1" applyFill="1" applyBorder="1" applyAlignment="1">
      <alignment horizontal="center" vertical="center" wrapText="1"/>
    </xf>
    <xf numFmtId="0" fontId="36" fillId="2" borderId="2" xfId="0" applyFont="1" applyFill="1" applyBorder="1" applyAlignment="1">
      <alignment horizontal="center" vertical="center" wrapText="1"/>
    </xf>
    <xf numFmtId="0" fontId="36" fillId="0" borderId="13" xfId="0" applyFont="1" applyFill="1" applyBorder="1" applyAlignment="1">
      <alignment horizontal="left" vertical="center" wrapText="1"/>
    </xf>
    <xf numFmtId="0" fontId="36" fillId="0" borderId="14" xfId="0" applyFont="1" applyFill="1" applyBorder="1" applyAlignment="1">
      <alignment horizontal="left" vertical="center" wrapText="1"/>
    </xf>
    <xf numFmtId="0" fontId="37" fillId="0" borderId="14" xfId="0" applyFont="1" applyFill="1" applyBorder="1" applyAlignment="1">
      <alignment horizontal="center" vertical="center"/>
    </xf>
    <xf numFmtId="0" fontId="37" fillId="0" borderId="35" xfId="0" applyFont="1" applyFill="1" applyBorder="1" applyAlignment="1">
      <alignment horizontal="center" vertical="center"/>
    </xf>
    <xf numFmtId="0" fontId="37" fillId="0" borderId="15" xfId="0" applyFont="1" applyFill="1" applyBorder="1" applyAlignment="1">
      <alignment horizontal="center" vertical="center"/>
    </xf>
    <xf numFmtId="0" fontId="36" fillId="0" borderId="7" xfId="0" applyFont="1" applyFill="1" applyBorder="1" applyAlignment="1">
      <alignment horizontal="left" vertical="center" wrapText="1"/>
    </xf>
    <xf numFmtId="0" fontId="36" fillId="0" borderId="6" xfId="0" applyFont="1" applyFill="1" applyBorder="1" applyAlignment="1">
      <alignment horizontal="left" vertical="center" wrapText="1"/>
    </xf>
    <xf numFmtId="0" fontId="36" fillId="0" borderId="6" xfId="0" applyFont="1" applyFill="1" applyBorder="1" applyAlignment="1">
      <alignment horizontal="center" vertical="center" wrapText="1"/>
    </xf>
    <xf numFmtId="0" fontId="36" fillId="0" borderId="20"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8" fillId="0" borderId="8" xfId="0" applyFont="1" applyFill="1" applyBorder="1" applyAlignment="1">
      <alignment horizontal="center" vertical="center" wrapText="1"/>
    </xf>
    <xf numFmtId="0" fontId="37" fillId="0" borderId="6" xfId="0" applyFont="1" applyFill="1" applyBorder="1" applyAlignment="1">
      <alignment horizontal="center" vertical="center" wrapText="1"/>
    </xf>
    <xf numFmtId="0" fontId="37" fillId="0" borderId="20" xfId="0" applyFont="1" applyFill="1" applyBorder="1" applyAlignment="1">
      <alignment horizontal="center" vertical="center" wrapText="1"/>
    </xf>
    <xf numFmtId="0" fontId="39" fillId="0" borderId="6" xfId="0" applyFont="1" applyFill="1" applyBorder="1" applyAlignment="1">
      <alignment horizontal="center" vertical="center" wrapText="1"/>
    </xf>
    <xf numFmtId="0" fontId="39" fillId="0" borderId="8" xfId="0" applyFont="1" applyFill="1" applyBorder="1" applyAlignment="1">
      <alignment horizontal="center" vertical="center" wrapText="1"/>
    </xf>
    <xf numFmtId="0" fontId="8" fillId="0" borderId="6" xfId="0" applyFont="1" applyBorder="1" applyAlignment="1">
      <alignment horizontal="center"/>
    </xf>
    <xf numFmtId="0" fontId="8" fillId="0" borderId="20" xfId="0" applyFont="1" applyBorder="1" applyAlignment="1">
      <alignment horizontal="center"/>
    </xf>
    <xf numFmtId="0" fontId="0" fillId="0" borderId="6" xfId="0" applyBorder="1" applyAlignment="1">
      <alignment horizontal="center"/>
    </xf>
    <xf numFmtId="0" fontId="0" fillId="0" borderId="8" xfId="0" applyBorder="1" applyAlignment="1">
      <alignment horizontal="center"/>
    </xf>
    <xf numFmtId="0" fontId="36" fillId="0" borderId="10" xfId="0" applyFont="1" applyFill="1" applyBorder="1" applyAlignment="1">
      <alignment horizontal="left" vertical="center" wrapText="1"/>
    </xf>
    <xf numFmtId="0" fontId="36" fillId="0" borderId="11" xfId="0" applyFont="1" applyFill="1" applyBorder="1" applyAlignment="1">
      <alignment horizontal="left" vertical="center" wrapText="1"/>
    </xf>
    <xf numFmtId="0" fontId="37" fillId="0" borderId="11" xfId="0" applyFont="1" applyFill="1" applyBorder="1" applyAlignment="1">
      <alignment horizontal="center" vertical="center" wrapText="1"/>
    </xf>
    <xf numFmtId="0" fontId="37" fillId="0" borderId="52" xfId="0" applyFont="1" applyFill="1" applyBorder="1" applyAlignment="1">
      <alignment horizontal="center" vertical="center" wrapText="1"/>
    </xf>
    <xf numFmtId="0" fontId="40" fillId="0" borderId="11" xfId="0" applyFont="1" applyFill="1" applyBorder="1" applyAlignment="1">
      <alignment horizontal="center" vertical="center" wrapText="1"/>
    </xf>
    <xf numFmtId="0" fontId="40" fillId="0" borderId="12" xfId="0" applyFont="1" applyFill="1" applyBorder="1" applyAlignment="1">
      <alignment horizontal="center" vertical="center" wrapText="1"/>
    </xf>
    <xf numFmtId="0" fontId="25" fillId="0" borderId="6" xfId="66" applyBorder="1" applyAlignment="1">
      <alignment horizontal="center"/>
    </xf>
    <xf numFmtId="0" fontId="37" fillId="0" borderId="6" xfId="0" applyFont="1" applyFill="1" applyBorder="1" applyAlignment="1">
      <alignment horizontal="center" vertical="center"/>
    </xf>
  </cellXfs>
  <cellStyles count="102">
    <cellStyle name="Hipervínculo" xfId="66" builtinId="8"/>
    <cellStyle name="Millares [0]" xfId="1" builtinId="6"/>
    <cellStyle name="Millares [0] 2" xfId="8" xr:uid="{00000000-0005-0000-0000-000002000000}"/>
    <cellStyle name="Millares [0] 2 2" xfId="9" xr:uid="{00000000-0005-0000-0000-000003000000}"/>
    <cellStyle name="Millares [0] 2 2 2" xfId="81" xr:uid="{00000000-0005-0000-0000-000004000000}"/>
    <cellStyle name="Millares [0] 2 3" xfId="80" xr:uid="{00000000-0005-0000-0000-000005000000}"/>
    <cellStyle name="Millares [0] 3" xfId="10" xr:uid="{00000000-0005-0000-0000-000006000000}"/>
    <cellStyle name="Millares [0] 4" xfId="11" xr:uid="{00000000-0005-0000-0000-000007000000}"/>
    <cellStyle name="Millares [0] 4 2" xfId="82" xr:uid="{00000000-0005-0000-0000-000008000000}"/>
    <cellStyle name="Millares [0] 5" xfId="7" xr:uid="{00000000-0005-0000-0000-000009000000}"/>
    <cellStyle name="Millares [0] 5 2" xfId="79" xr:uid="{00000000-0005-0000-0000-00000A000000}"/>
    <cellStyle name="Millares [0] 6" xfId="76" xr:uid="{00000000-0005-0000-0000-00000B000000}"/>
    <cellStyle name="Millares 10" xfId="12" xr:uid="{00000000-0005-0000-0000-00000C000000}"/>
    <cellStyle name="Millares 10 2" xfId="83" xr:uid="{00000000-0005-0000-0000-00000D000000}"/>
    <cellStyle name="Millares 10 3" xfId="13" xr:uid="{00000000-0005-0000-0000-00000E000000}"/>
    <cellStyle name="Millares 10 3 2" xfId="14" xr:uid="{00000000-0005-0000-0000-00000F000000}"/>
    <cellStyle name="Millares 10 3 2 2" xfId="85" xr:uid="{00000000-0005-0000-0000-000010000000}"/>
    <cellStyle name="Millares 10 3 3" xfId="84" xr:uid="{00000000-0005-0000-0000-000011000000}"/>
    <cellStyle name="Millares 11" xfId="15" xr:uid="{00000000-0005-0000-0000-000012000000}"/>
    <cellStyle name="Millares 11 2" xfId="86" xr:uid="{00000000-0005-0000-0000-000013000000}"/>
    <cellStyle name="Millares 12" xfId="16" xr:uid="{00000000-0005-0000-0000-000014000000}"/>
    <cellStyle name="Millares 12 2" xfId="17" xr:uid="{00000000-0005-0000-0000-000015000000}"/>
    <cellStyle name="Millares 12 2 2" xfId="18" xr:uid="{00000000-0005-0000-0000-000016000000}"/>
    <cellStyle name="Millares 12 2 2 2" xfId="89" xr:uid="{00000000-0005-0000-0000-000017000000}"/>
    <cellStyle name="Millares 12 2 3" xfId="88" xr:uid="{00000000-0005-0000-0000-000018000000}"/>
    <cellStyle name="Millares 12 3" xfId="87" xr:uid="{00000000-0005-0000-0000-000019000000}"/>
    <cellStyle name="Millares 13" xfId="19" xr:uid="{00000000-0005-0000-0000-00001A000000}"/>
    <cellStyle name="Millares 13 2" xfId="90" xr:uid="{00000000-0005-0000-0000-00001B000000}"/>
    <cellStyle name="Millares 14" xfId="20" xr:uid="{00000000-0005-0000-0000-00001C000000}"/>
    <cellStyle name="Millares 14 2" xfId="91" xr:uid="{00000000-0005-0000-0000-00001D000000}"/>
    <cellStyle name="Millares 15" xfId="6" xr:uid="{00000000-0005-0000-0000-00001E000000}"/>
    <cellStyle name="Millares 16" xfId="58" xr:uid="{00000000-0005-0000-0000-00001F000000}"/>
    <cellStyle name="Millares 17" xfId="59" xr:uid="{00000000-0005-0000-0000-000020000000}"/>
    <cellStyle name="Millares 18" xfId="60" xr:uid="{00000000-0005-0000-0000-000021000000}"/>
    <cellStyle name="Millares 19" xfId="61" xr:uid="{00000000-0005-0000-0000-000022000000}"/>
    <cellStyle name="Millares 2" xfId="5" xr:uid="{00000000-0005-0000-0000-000023000000}"/>
    <cellStyle name="Millares 2 2" xfId="22" xr:uid="{00000000-0005-0000-0000-000024000000}"/>
    <cellStyle name="Millares 2 2 2" xfId="68" xr:uid="{00000000-0005-0000-0000-000025000000}"/>
    <cellStyle name="Millares 2 3" xfId="23" xr:uid="{00000000-0005-0000-0000-000026000000}"/>
    <cellStyle name="Millares 2 3 2" xfId="92" xr:uid="{00000000-0005-0000-0000-000027000000}"/>
    <cellStyle name="Millares 2 4" xfId="24" xr:uid="{00000000-0005-0000-0000-000028000000}"/>
    <cellStyle name="Millares 2 4 2" xfId="93" xr:uid="{00000000-0005-0000-0000-000029000000}"/>
    <cellStyle name="Millares 2 5" xfId="25" xr:uid="{00000000-0005-0000-0000-00002A000000}"/>
    <cellStyle name="Millares 2 5 2" xfId="94" xr:uid="{00000000-0005-0000-0000-00002B000000}"/>
    <cellStyle name="Millares 2 6" xfId="21" xr:uid="{00000000-0005-0000-0000-00002C000000}"/>
    <cellStyle name="Millares 2 7" xfId="67" xr:uid="{00000000-0005-0000-0000-00002D000000}"/>
    <cellStyle name="Millares 20" xfId="78" xr:uid="{00000000-0005-0000-0000-00002E000000}"/>
    <cellStyle name="Millares 3" xfId="26" xr:uid="{00000000-0005-0000-0000-00002F000000}"/>
    <cellStyle name="Millares 3 2" xfId="27" xr:uid="{00000000-0005-0000-0000-000030000000}"/>
    <cellStyle name="Millares 3 3" xfId="69" xr:uid="{00000000-0005-0000-0000-000031000000}"/>
    <cellStyle name="Millares 4" xfId="28" xr:uid="{00000000-0005-0000-0000-000032000000}"/>
    <cellStyle name="Millares 4 2" xfId="29" xr:uid="{00000000-0005-0000-0000-000033000000}"/>
    <cellStyle name="Millares 4 2 2" xfId="96" xr:uid="{00000000-0005-0000-0000-000034000000}"/>
    <cellStyle name="Millares 4 3" xfId="70" xr:uid="{00000000-0005-0000-0000-000035000000}"/>
    <cellStyle name="Millares 4 4" xfId="95" xr:uid="{00000000-0005-0000-0000-000036000000}"/>
    <cellStyle name="Millares 5" xfId="30" xr:uid="{00000000-0005-0000-0000-000037000000}"/>
    <cellStyle name="Millares 6" xfId="31" xr:uid="{00000000-0005-0000-0000-000038000000}"/>
    <cellStyle name="Millares 7" xfId="32" xr:uid="{00000000-0005-0000-0000-000039000000}"/>
    <cellStyle name="Millares 7 2" xfId="33" xr:uid="{00000000-0005-0000-0000-00003A000000}"/>
    <cellStyle name="Millares 7 2 2" xfId="98" xr:uid="{00000000-0005-0000-0000-00003B000000}"/>
    <cellStyle name="Millares 7 3" xfId="97" xr:uid="{00000000-0005-0000-0000-00003C000000}"/>
    <cellStyle name="Millares 8" xfId="34" xr:uid="{00000000-0005-0000-0000-00003D000000}"/>
    <cellStyle name="Millares 8 2" xfId="99" xr:uid="{00000000-0005-0000-0000-00003E000000}"/>
    <cellStyle name="Millares 9" xfId="35" xr:uid="{00000000-0005-0000-0000-00003F000000}"/>
    <cellStyle name="Millares 9 2" xfId="100" xr:uid="{00000000-0005-0000-0000-000040000000}"/>
    <cellStyle name="Millares 9 2 3 2 2" xfId="36" xr:uid="{00000000-0005-0000-0000-000041000000}"/>
    <cellStyle name="Moneda [0]" xfId="2" builtinId="7"/>
    <cellStyle name="Moneda [0] 2" xfId="37" xr:uid="{00000000-0005-0000-0000-000043000000}"/>
    <cellStyle name="Moneda [0] 2 2" xfId="101" xr:uid="{00000000-0005-0000-0000-000044000000}"/>
    <cellStyle name="Moneda [0] 3" xfId="77" xr:uid="{00000000-0005-0000-0000-000045000000}"/>
    <cellStyle name="Moneda 2" xfId="38" xr:uid="{00000000-0005-0000-0000-000046000000}"/>
    <cellStyle name="Moneda 2 2" xfId="39" xr:uid="{00000000-0005-0000-0000-000047000000}"/>
    <cellStyle name="Moneda 3" xfId="40" xr:uid="{00000000-0005-0000-0000-000048000000}"/>
    <cellStyle name="Moneda 4" xfId="62" xr:uid="{00000000-0005-0000-0000-000049000000}"/>
    <cellStyle name="Moneda 5" xfId="63" xr:uid="{00000000-0005-0000-0000-00004A000000}"/>
    <cellStyle name="Moneda 6" xfId="64" xr:uid="{00000000-0005-0000-0000-00004B000000}"/>
    <cellStyle name="Moneda 7" xfId="65" xr:uid="{00000000-0005-0000-0000-00004C000000}"/>
    <cellStyle name="Moneda 8" xfId="71" xr:uid="{00000000-0005-0000-0000-00004D000000}"/>
    <cellStyle name="Normal" xfId="0" builtinId="0"/>
    <cellStyle name="Normal 2" xfId="41" xr:uid="{00000000-0005-0000-0000-00004F000000}"/>
    <cellStyle name="Normal 2 2" xfId="42" xr:uid="{00000000-0005-0000-0000-000050000000}"/>
    <cellStyle name="Normal 2 2 2" xfId="73" xr:uid="{00000000-0005-0000-0000-000051000000}"/>
    <cellStyle name="Normal 2 3" xfId="43" xr:uid="{00000000-0005-0000-0000-000052000000}"/>
    <cellStyle name="Normal 2 3 2" xfId="44" xr:uid="{00000000-0005-0000-0000-000053000000}"/>
    <cellStyle name="Normal 2 3 3" xfId="74" xr:uid="{00000000-0005-0000-0000-000054000000}"/>
    <cellStyle name="Normal 2 4" xfId="45" xr:uid="{00000000-0005-0000-0000-000055000000}"/>
    <cellStyle name="Normal 2 5" xfId="72" xr:uid="{00000000-0005-0000-0000-000056000000}"/>
    <cellStyle name="Normal 3" xfId="46" xr:uid="{00000000-0005-0000-0000-000057000000}"/>
    <cellStyle name="Normal 3 2" xfId="4" xr:uid="{00000000-0005-0000-0000-000058000000}"/>
    <cellStyle name="Normal 3 2 2" xfId="47" xr:uid="{00000000-0005-0000-0000-000059000000}"/>
    <cellStyle name="Normal 4" xfId="48" xr:uid="{00000000-0005-0000-0000-00005A000000}"/>
    <cellStyle name="Normal 4 2" xfId="49" xr:uid="{00000000-0005-0000-0000-00005B000000}"/>
    <cellStyle name="Normal 5" xfId="50" xr:uid="{00000000-0005-0000-0000-00005C000000}"/>
    <cellStyle name="Normal 5 2" xfId="51" xr:uid="{00000000-0005-0000-0000-00005D000000}"/>
    <cellStyle name="Normal 5 3" xfId="75" xr:uid="{00000000-0005-0000-0000-00005E000000}"/>
    <cellStyle name="Normal 6" xfId="52" xr:uid="{00000000-0005-0000-0000-00005F000000}"/>
    <cellStyle name="Normal 6 2" xfId="53" xr:uid="{00000000-0005-0000-0000-000060000000}"/>
    <cellStyle name="Normal 6 4" xfId="54" xr:uid="{00000000-0005-0000-0000-000061000000}"/>
    <cellStyle name="Normal 7" xfId="55" xr:uid="{00000000-0005-0000-0000-000062000000}"/>
    <cellStyle name="Porcentaje" xfId="3" builtinId="5"/>
    <cellStyle name="Porcentaje 2" xfId="56" xr:uid="{00000000-0005-0000-0000-000064000000}"/>
    <cellStyle name="Porcentaje 3" xfId="57" xr:uid="{00000000-0005-0000-0000-000065000000}"/>
  </cellStyles>
  <dxfs count="8">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
      <font>
        <b val="0"/>
        <i val="0"/>
        <color rgb="FFC0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4.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garamirez/AppData/Local/Microsoft/Windows/INetCache/Content.Outlook/JLIVXN9A/Programaci&#243;n%20PAC%20-%20SGP%202018%20por%20concepto-%20cierre%20complemento%20(00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garamirez\AppData\Local\Microsoft\Windows\INetCache\Content.Outlook\JLIVXN9A\Programaci&#243;n%20PAC%20-%20SGP%202018%20por%20concepto-%20cierre%20complemento%20(00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yucely.montoya/Documents/OneDrive%20-%20Secretar&#237;a%20de%20Educaci&#243;n%20y%20Cultura/13.%202020/INFORMES%202019/FUT%20CIERRE%20DIC-CORTEMARZO.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aria.vasquez/Documents/COMPARATIVOS%20INFORMES%20FINANCIEROS/CALCULO%20COMPLEMENTO%202017%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gramación anual "/>
      <sheetName val="CUADRO CONSULTA"/>
      <sheetName val="PAC-SGP-PS"/>
      <sheetName val="Asig.espec. y contratac-2018"/>
      <sheetName val="Resumen giros mensuales"/>
      <sheetName val="Calidad matrícula"/>
      <sheetName val="PAC cancelaciones"/>
      <sheetName val="Hoja1"/>
    </sheetNames>
    <sheetDataSet>
      <sheetData sheetId="0" refreshError="1"/>
      <sheetData sheetId="1" refreshError="1"/>
      <sheetData sheetId="2" refreshError="1"/>
      <sheetData sheetId="3" refreshError="1">
        <row r="9">
          <cell r="B9" t="str">
            <v>AMAZONAS</v>
          </cell>
          <cell r="C9">
            <v>78220130</v>
          </cell>
          <cell r="D9">
            <v>7299678</v>
          </cell>
          <cell r="E9">
            <v>5074919</v>
          </cell>
          <cell r="F9">
            <v>90594727</v>
          </cell>
          <cell r="G9">
            <v>1999296195</v>
          </cell>
          <cell r="H9">
            <v>237692312.80000001</v>
          </cell>
          <cell r="J9">
            <v>78220130</v>
          </cell>
          <cell r="K9">
            <v>7299678</v>
          </cell>
          <cell r="L9">
            <v>5074919</v>
          </cell>
          <cell r="M9">
            <v>90594727</v>
          </cell>
          <cell r="N9">
            <v>1999296195</v>
          </cell>
          <cell r="O9">
            <v>0</v>
          </cell>
          <cell r="P9">
            <v>0</v>
          </cell>
          <cell r="Q9">
            <v>2325340381</v>
          </cell>
          <cell r="R9">
            <v>2325340381</v>
          </cell>
          <cell r="S9">
            <v>0</v>
          </cell>
          <cell r="U9">
            <v>9839552480</v>
          </cell>
          <cell r="V9">
            <v>8984238087</v>
          </cell>
          <cell r="W9">
            <v>8937958009</v>
          </cell>
          <cell r="X9">
            <v>5.1779251987309483E-3</v>
          </cell>
          <cell r="Y9">
            <v>8841890452</v>
          </cell>
          <cell r="Z9">
            <v>8984238087</v>
          </cell>
          <cell r="AA9">
            <v>855314393</v>
          </cell>
          <cell r="AB9" t="str">
            <v>Proyección ETC</v>
          </cell>
        </row>
        <row r="10">
          <cell r="B10" t="str">
            <v>ANTIOQUIA</v>
          </cell>
          <cell r="C10">
            <v>5016800648</v>
          </cell>
          <cell r="D10">
            <v>155429870</v>
          </cell>
          <cell r="E10">
            <v>10278911</v>
          </cell>
          <cell r="F10">
            <v>5182509429</v>
          </cell>
          <cell r="G10">
            <v>0</v>
          </cell>
          <cell r="H10">
            <v>1518539408.8000002</v>
          </cell>
          <cell r="J10">
            <v>5016800648</v>
          </cell>
          <cell r="K10">
            <v>155429870</v>
          </cell>
          <cell r="L10">
            <v>10278911</v>
          </cell>
          <cell r="M10">
            <v>5182509429</v>
          </cell>
          <cell r="N10">
            <v>0</v>
          </cell>
          <cell r="O10">
            <v>0</v>
          </cell>
          <cell r="P10">
            <v>0</v>
          </cell>
          <cell r="Q10">
            <v>44249161248</v>
          </cell>
          <cell r="R10">
            <v>38639354518</v>
          </cell>
          <cell r="S10">
            <v>-5609806730</v>
          </cell>
          <cell r="U10">
            <v>83727442318</v>
          </cell>
          <cell r="V10">
            <v>38160006048</v>
          </cell>
          <cell r="W10">
            <v>31246451198</v>
          </cell>
          <cell r="X10">
            <v>0.22125888172678376</v>
          </cell>
          <cell r="Y10">
            <v>29328300137</v>
          </cell>
          <cell r="Z10">
            <v>38160006048</v>
          </cell>
          <cell r="AA10">
            <v>45567436270</v>
          </cell>
          <cell r="AB10" t="str">
            <v>Proyección ETC</v>
          </cell>
        </row>
        <row r="11">
          <cell r="B11" t="str">
            <v>APARTADO</v>
          </cell>
          <cell r="C11">
            <v>361011044</v>
          </cell>
          <cell r="D11">
            <v>2059950</v>
          </cell>
          <cell r="E11">
            <v>98455</v>
          </cell>
          <cell r="F11">
            <v>363169449</v>
          </cell>
          <cell r="G11">
            <v>0</v>
          </cell>
          <cell r="H11">
            <v>946356887.20000005</v>
          </cell>
          <cell r="J11">
            <v>361011044</v>
          </cell>
          <cell r="K11">
            <v>2059950</v>
          </cell>
          <cell r="L11">
            <v>98455</v>
          </cell>
          <cell r="M11">
            <v>363169449</v>
          </cell>
          <cell r="N11">
            <v>0</v>
          </cell>
          <cell r="O11">
            <v>0</v>
          </cell>
          <cell r="P11">
            <v>0</v>
          </cell>
          <cell r="Q11">
            <v>1499500000</v>
          </cell>
          <cell r="R11">
            <v>1493787619</v>
          </cell>
          <cell r="S11">
            <v>-5712381</v>
          </cell>
          <cell r="U11">
            <v>8757770548</v>
          </cell>
          <cell r="V11">
            <v>1728554993</v>
          </cell>
          <cell r="W11">
            <v>1548333393</v>
          </cell>
          <cell r="X11">
            <v>0.11639715374917325</v>
          </cell>
          <cell r="Y11">
            <v>1710848550</v>
          </cell>
          <cell r="Z11">
            <v>1728554993</v>
          </cell>
          <cell r="AA11">
            <v>7029215555</v>
          </cell>
          <cell r="AB11" t="str">
            <v>Proyección ETC</v>
          </cell>
        </row>
        <row r="12">
          <cell r="B12" t="str">
            <v>ARAUCA</v>
          </cell>
          <cell r="C12">
            <v>226723741</v>
          </cell>
          <cell r="D12">
            <v>11606422</v>
          </cell>
          <cell r="E12">
            <v>5304350</v>
          </cell>
          <cell r="F12">
            <v>243634513</v>
          </cell>
          <cell r="G12">
            <v>260302391</v>
          </cell>
          <cell r="H12">
            <v>477196348</v>
          </cell>
          <cell r="J12">
            <v>226723741</v>
          </cell>
          <cell r="K12">
            <v>11606422</v>
          </cell>
          <cell r="L12">
            <v>5304350</v>
          </cell>
          <cell r="M12">
            <v>243634513</v>
          </cell>
          <cell r="N12">
            <v>260302391</v>
          </cell>
          <cell r="O12">
            <v>0</v>
          </cell>
          <cell r="P12">
            <v>0</v>
          </cell>
          <cell r="Q12">
            <v>0</v>
          </cell>
          <cell r="R12">
            <v>0</v>
          </cell>
          <cell r="S12">
            <v>0</v>
          </cell>
          <cell r="U12">
            <v>15843348215</v>
          </cell>
          <cell r="V12">
            <v>12191727986</v>
          </cell>
          <cell r="W12">
            <v>11798104325</v>
          </cell>
          <cell r="X12">
            <v>3.3363297200713626E-2</v>
          </cell>
          <cell r="Y12">
            <v>12114733935</v>
          </cell>
          <cell r="Z12">
            <v>12191727986</v>
          </cell>
          <cell r="AA12">
            <v>3651620229</v>
          </cell>
          <cell r="AB12" t="str">
            <v>Proyección ETC</v>
          </cell>
        </row>
        <row r="13">
          <cell r="B13" t="str">
            <v>ARMENIA</v>
          </cell>
          <cell r="C13">
            <v>1201991469</v>
          </cell>
          <cell r="D13">
            <v>26848320</v>
          </cell>
          <cell r="E13">
            <v>34019010</v>
          </cell>
          <cell r="F13">
            <v>1262858799</v>
          </cell>
          <cell r="G13">
            <v>0</v>
          </cell>
          <cell r="H13">
            <v>6823761915</v>
          </cell>
          <cell r="J13">
            <v>1201991469</v>
          </cell>
          <cell r="K13">
            <v>26848320</v>
          </cell>
          <cell r="L13">
            <v>34019010</v>
          </cell>
          <cell r="M13">
            <v>1262858799</v>
          </cell>
          <cell r="N13">
            <v>0</v>
          </cell>
          <cell r="O13">
            <v>0</v>
          </cell>
          <cell r="P13">
            <v>0</v>
          </cell>
          <cell r="Q13">
            <v>740185685</v>
          </cell>
          <cell r="R13">
            <v>739022905</v>
          </cell>
          <cell r="S13">
            <v>-1162780</v>
          </cell>
          <cell r="U13">
            <v>15480013332</v>
          </cell>
          <cell r="V13">
            <v>15363607618.058105</v>
          </cell>
          <cell r="W13">
            <v>14217204896</v>
          </cell>
          <cell r="X13">
            <v>8.0634887830915769E-2</v>
          </cell>
          <cell r="Y13">
            <v>14215169285</v>
          </cell>
          <cell r="Z13">
            <v>15363607618.058105</v>
          </cell>
          <cell r="AA13">
            <v>116405713.94189453</v>
          </cell>
          <cell r="AB13" t="str">
            <v>Proyección ETC</v>
          </cell>
        </row>
        <row r="14">
          <cell r="B14" t="str">
            <v>ATLANTICO</v>
          </cell>
          <cell r="C14">
            <v>1088885513</v>
          </cell>
          <cell r="D14">
            <v>103820010</v>
          </cell>
          <cell r="E14">
            <v>421746</v>
          </cell>
          <cell r="F14">
            <v>1193127269</v>
          </cell>
          <cell r="G14">
            <v>0</v>
          </cell>
          <cell r="H14">
            <v>10330959499.400002</v>
          </cell>
          <cell r="J14">
            <v>1088885513</v>
          </cell>
          <cell r="K14">
            <v>103820010</v>
          </cell>
          <cell r="L14">
            <v>421746</v>
          </cell>
          <cell r="M14">
            <v>1193127269</v>
          </cell>
          <cell r="N14">
            <v>0</v>
          </cell>
          <cell r="O14">
            <v>0</v>
          </cell>
          <cell r="P14">
            <v>0</v>
          </cell>
          <cell r="Q14">
            <v>3460000000</v>
          </cell>
          <cell r="R14">
            <v>3287000000</v>
          </cell>
          <cell r="S14">
            <v>-173000000</v>
          </cell>
          <cell r="U14">
            <v>25160096792</v>
          </cell>
          <cell r="V14">
            <v>20355411466.108078</v>
          </cell>
          <cell r="W14">
            <v>19819717780</v>
          </cell>
          <cell r="X14">
            <v>2.702832058732163E-2</v>
          </cell>
          <cell r="Y14">
            <v>19586391235</v>
          </cell>
          <cell r="Z14">
            <v>20355411466.108078</v>
          </cell>
          <cell r="AA14">
            <v>4804685325.891922</v>
          </cell>
          <cell r="AB14" t="str">
            <v>Proyección ETC</v>
          </cell>
        </row>
        <row r="15">
          <cell r="B15" t="str">
            <v>BARRANCABERMEJA</v>
          </cell>
          <cell r="C15">
            <v>334825883</v>
          </cell>
          <cell r="D15">
            <v>46043394</v>
          </cell>
          <cell r="E15">
            <v>413977</v>
          </cell>
          <cell r="F15">
            <v>381283254</v>
          </cell>
          <cell r="G15">
            <v>0</v>
          </cell>
          <cell r="H15">
            <v>536674641.60000002</v>
          </cell>
          <cell r="J15">
            <v>334825883</v>
          </cell>
          <cell r="K15">
            <v>46043394</v>
          </cell>
          <cell r="L15">
            <v>413977</v>
          </cell>
          <cell r="M15">
            <v>381283254</v>
          </cell>
          <cell r="N15">
            <v>0</v>
          </cell>
          <cell r="O15">
            <v>0</v>
          </cell>
          <cell r="P15">
            <v>0</v>
          </cell>
          <cell r="Q15">
            <v>3655583656</v>
          </cell>
          <cell r="R15">
            <v>3472804473</v>
          </cell>
          <cell r="S15">
            <v>-182779183</v>
          </cell>
          <cell r="U15">
            <v>11446025639</v>
          </cell>
          <cell r="V15">
            <v>7562396540.5359592</v>
          </cell>
          <cell r="W15">
            <v>7493177100</v>
          </cell>
          <cell r="X15">
            <v>9.2376624243886152E-3</v>
          </cell>
          <cell r="Y15">
            <v>7299068348</v>
          </cell>
          <cell r="Z15">
            <v>7562396540.5359592</v>
          </cell>
          <cell r="AA15">
            <v>3883629098.4640408</v>
          </cell>
          <cell r="AB15" t="str">
            <v>Proyección ETC</v>
          </cell>
        </row>
        <row r="16">
          <cell r="B16" t="str">
            <v>BARRANQUILLA</v>
          </cell>
          <cell r="C16">
            <v>742741805</v>
          </cell>
          <cell r="D16">
            <v>129633096</v>
          </cell>
          <cell r="E16">
            <v>26808633</v>
          </cell>
          <cell r="F16">
            <v>899183534</v>
          </cell>
          <cell r="G16">
            <v>0</v>
          </cell>
          <cell r="H16">
            <v>14752859750.800001</v>
          </cell>
          <cell r="J16">
            <v>742741805</v>
          </cell>
          <cell r="K16">
            <v>129633096</v>
          </cell>
          <cell r="L16">
            <v>26808633</v>
          </cell>
          <cell r="M16">
            <v>899183534</v>
          </cell>
          <cell r="N16">
            <v>0</v>
          </cell>
          <cell r="O16">
            <v>0</v>
          </cell>
          <cell r="P16">
            <v>0</v>
          </cell>
          <cell r="Q16">
            <v>35218178636</v>
          </cell>
          <cell r="R16">
            <v>33457269704</v>
          </cell>
          <cell r="S16">
            <v>-1760908932</v>
          </cell>
          <cell r="U16">
            <v>47615712424</v>
          </cell>
          <cell r="V16">
            <v>12174899037</v>
          </cell>
          <cell r="W16">
            <v>11434405895</v>
          </cell>
          <cell r="X16">
            <v>6.4760088875610133E-2</v>
          </cell>
          <cell r="Y16">
            <v>11427146932</v>
          </cell>
          <cell r="Z16">
            <v>12174899037</v>
          </cell>
          <cell r="AA16">
            <v>35440813387</v>
          </cell>
          <cell r="AB16" t="str">
            <v>Proyección ETC</v>
          </cell>
        </row>
        <row r="17">
          <cell r="B17" t="str">
            <v>BELLO</v>
          </cell>
          <cell r="C17">
            <v>640845918</v>
          </cell>
          <cell r="D17">
            <v>15181076</v>
          </cell>
          <cell r="E17">
            <v>83331149</v>
          </cell>
          <cell r="F17">
            <v>739358143</v>
          </cell>
          <cell r="G17">
            <v>972672</v>
          </cell>
          <cell r="H17">
            <v>432648624.60000002</v>
          </cell>
          <cell r="J17">
            <v>640265321</v>
          </cell>
          <cell r="K17">
            <v>15181076</v>
          </cell>
          <cell r="L17">
            <v>83331149</v>
          </cell>
          <cell r="M17">
            <v>738777546</v>
          </cell>
          <cell r="N17">
            <v>972672</v>
          </cell>
          <cell r="O17">
            <v>-580597</v>
          </cell>
          <cell r="P17">
            <v>0</v>
          </cell>
          <cell r="Q17">
            <v>9892894621</v>
          </cell>
          <cell r="R17">
            <v>9398249890</v>
          </cell>
          <cell r="S17">
            <v>-494644731</v>
          </cell>
          <cell r="U17">
            <v>16645301692</v>
          </cell>
          <cell r="V17">
            <v>7039819561</v>
          </cell>
          <cell r="W17">
            <v>6981191672</v>
          </cell>
          <cell r="X17">
            <v>8.3979772730125024E-3</v>
          </cell>
          <cell r="Y17">
            <v>7894222057</v>
          </cell>
          <cell r="Z17">
            <v>7039819561</v>
          </cell>
          <cell r="AA17">
            <v>9605482131</v>
          </cell>
          <cell r="AB17" t="str">
            <v>Proyección ETC</v>
          </cell>
        </row>
        <row r="18">
          <cell r="B18" t="str">
            <v>BOGOTA</v>
          </cell>
          <cell r="C18">
            <v>7131330655</v>
          </cell>
          <cell r="D18">
            <v>458868373</v>
          </cell>
          <cell r="E18">
            <v>39888044</v>
          </cell>
          <cell r="F18">
            <v>7630087072</v>
          </cell>
          <cell r="G18">
            <v>0</v>
          </cell>
          <cell r="H18">
            <v>36624108004.599998</v>
          </cell>
          <cell r="J18">
            <v>7131330655</v>
          </cell>
          <cell r="K18">
            <v>458868373</v>
          </cell>
          <cell r="L18">
            <v>39888044</v>
          </cell>
          <cell r="M18">
            <v>7630087072</v>
          </cell>
          <cell r="N18">
            <v>0</v>
          </cell>
          <cell r="O18">
            <v>0</v>
          </cell>
          <cell r="P18">
            <v>0</v>
          </cell>
          <cell r="Q18">
            <v>69585474736</v>
          </cell>
          <cell r="R18">
            <v>65963295144</v>
          </cell>
          <cell r="S18">
            <v>-3622179592</v>
          </cell>
          <cell r="U18">
            <v>175941547615</v>
          </cell>
          <cell r="V18">
            <v>96616780439</v>
          </cell>
          <cell r="W18">
            <v>73011032865</v>
          </cell>
          <cell r="X18">
            <v>0.32331754048251682</v>
          </cell>
          <cell r="Y18">
            <v>71572137620</v>
          </cell>
          <cell r="Z18">
            <v>96616780439</v>
          </cell>
          <cell r="AA18">
            <v>79324767176</v>
          </cell>
          <cell r="AB18" t="str">
            <v>Proyección ETC</v>
          </cell>
        </row>
        <row r="19">
          <cell r="B19" t="str">
            <v>BOLIVAR</v>
          </cell>
          <cell r="C19">
            <v>1333077549</v>
          </cell>
          <cell r="D19">
            <v>168847398</v>
          </cell>
          <cell r="E19">
            <v>6822002</v>
          </cell>
          <cell r="F19">
            <v>1508746949</v>
          </cell>
          <cell r="G19">
            <v>195465436</v>
          </cell>
          <cell r="H19">
            <v>2140017367.6000001</v>
          </cell>
          <cell r="J19">
            <v>1333077549</v>
          </cell>
          <cell r="K19">
            <v>168847398</v>
          </cell>
          <cell r="L19">
            <v>6822002</v>
          </cell>
          <cell r="M19">
            <v>1508746949</v>
          </cell>
          <cell r="N19">
            <v>195465436</v>
          </cell>
          <cell r="O19">
            <v>0</v>
          </cell>
          <cell r="P19">
            <v>0</v>
          </cell>
          <cell r="Q19">
            <v>2725620299</v>
          </cell>
          <cell r="R19">
            <v>2589339284</v>
          </cell>
          <cell r="S19">
            <v>-136281015</v>
          </cell>
          <cell r="U19">
            <v>56466504098</v>
          </cell>
          <cell r="V19">
            <v>45993466840</v>
          </cell>
          <cell r="W19">
            <v>40116184449</v>
          </cell>
          <cell r="X19">
            <v>0.14650651530610626</v>
          </cell>
          <cell r="Y19">
            <v>41749915945</v>
          </cell>
          <cell r="Z19">
            <v>45993466840</v>
          </cell>
          <cell r="AA19">
            <v>10473037258</v>
          </cell>
          <cell r="AB19" t="str">
            <v>Proyección ETC</v>
          </cell>
        </row>
        <row r="20">
          <cell r="B20" t="str">
            <v>BOYACA</v>
          </cell>
          <cell r="C20">
            <v>2118221739</v>
          </cell>
          <cell r="D20">
            <v>43124860</v>
          </cell>
          <cell r="E20">
            <v>1185876</v>
          </cell>
          <cell r="F20">
            <v>2162532475</v>
          </cell>
          <cell r="G20">
            <v>193770874</v>
          </cell>
          <cell r="H20">
            <v>5851343722.6000004</v>
          </cell>
          <cell r="J20">
            <v>2118221739</v>
          </cell>
          <cell r="K20">
            <v>43124860</v>
          </cell>
          <cell r="L20">
            <v>1185876</v>
          </cell>
          <cell r="M20">
            <v>2162532475</v>
          </cell>
          <cell r="N20">
            <v>193770874</v>
          </cell>
          <cell r="O20">
            <v>0</v>
          </cell>
          <cell r="P20">
            <v>0</v>
          </cell>
          <cell r="Q20">
            <v>0</v>
          </cell>
          <cell r="R20">
            <v>0</v>
          </cell>
          <cell r="S20">
            <v>0</v>
          </cell>
          <cell r="U20">
            <v>50985564565</v>
          </cell>
          <cell r="V20">
            <v>50833840709</v>
          </cell>
          <cell r="W20">
            <v>45606003479</v>
          </cell>
          <cell r="X20">
            <v>0.11463046158840129</v>
          </cell>
          <cell r="Y20">
            <v>49849286679</v>
          </cell>
          <cell r="Z20">
            <v>50833840709</v>
          </cell>
          <cell r="AA20">
            <v>151723856</v>
          </cell>
          <cell r="AB20" t="str">
            <v>Proyección ETC</v>
          </cell>
        </row>
        <row r="21">
          <cell r="B21" t="str">
            <v>BUCARAMANGA</v>
          </cell>
          <cell r="C21">
            <v>719846187</v>
          </cell>
          <cell r="D21">
            <v>16622935</v>
          </cell>
          <cell r="E21">
            <v>5617650</v>
          </cell>
          <cell r="F21">
            <v>742086772</v>
          </cell>
          <cell r="G21">
            <v>0</v>
          </cell>
          <cell r="H21">
            <v>1586451606.6000001</v>
          </cell>
          <cell r="J21">
            <v>719846187</v>
          </cell>
          <cell r="K21">
            <v>16622935</v>
          </cell>
          <cell r="L21">
            <v>5617650</v>
          </cell>
          <cell r="M21">
            <v>742086772</v>
          </cell>
          <cell r="N21">
            <v>0</v>
          </cell>
          <cell r="O21">
            <v>0</v>
          </cell>
          <cell r="P21">
            <v>0</v>
          </cell>
          <cell r="Q21">
            <v>12325370642</v>
          </cell>
          <cell r="R21">
            <v>11849684479</v>
          </cell>
          <cell r="S21">
            <v>-475686163</v>
          </cell>
          <cell r="U21">
            <v>16618196876</v>
          </cell>
          <cell r="V21">
            <v>0</v>
          </cell>
          <cell r="W21">
            <v>15295392960</v>
          </cell>
          <cell r="X21">
            <v>-1</v>
          </cell>
          <cell r="Y21">
            <v>15826242569</v>
          </cell>
          <cell r="Z21">
            <v>15826242569</v>
          </cell>
          <cell r="AA21">
            <v>791954307</v>
          </cell>
          <cell r="AB21" t="str">
            <v>Sin información ETC-proyección MEN</v>
          </cell>
        </row>
        <row r="22">
          <cell r="B22" t="str">
            <v>BUENAVENTURA</v>
          </cell>
          <cell r="C22">
            <v>188194714</v>
          </cell>
          <cell r="D22">
            <v>14314217</v>
          </cell>
          <cell r="E22">
            <v>776358</v>
          </cell>
          <cell r="F22">
            <v>203285289</v>
          </cell>
          <cell r="G22">
            <v>0</v>
          </cell>
          <cell r="H22">
            <v>779538908.60000002</v>
          </cell>
          <cell r="J22">
            <v>223218581</v>
          </cell>
          <cell r="K22">
            <v>17052196</v>
          </cell>
          <cell r="L22">
            <v>854489</v>
          </cell>
          <cell r="M22">
            <v>241125266</v>
          </cell>
          <cell r="N22">
            <v>0</v>
          </cell>
          <cell r="O22">
            <v>37839977</v>
          </cell>
          <cell r="P22">
            <v>0</v>
          </cell>
          <cell r="Q22">
            <v>9818121484</v>
          </cell>
          <cell r="R22">
            <v>9818121484</v>
          </cell>
          <cell r="S22">
            <v>0</v>
          </cell>
          <cell r="U22">
            <v>19255903818</v>
          </cell>
          <cell r="V22">
            <v>11558441708</v>
          </cell>
          <cell r="W22">
            <v>11203093862</v>
          </cell>
          <cell r="X22">
            <v>3.1718724343220206E-2</v>
          </cell>
          <cell r="Y22">
            <v>11115141781</v>
          </cell>
          <cell r="Z22">
            <v>11558441708</v>
          </cell>
          <cell r="AA22">
            <v>7697462110</v>
          </cell>
          <cell r="AB22" t="str">
            <v>Proyección ETC</v>
          </cell>
        </row>
        <row r="23">
          <cell r="B23" t="str">
            <v>BUGA</v>
          </cell>
          <cell r="C23">
            <v>282880772</v>
          </cell>
          <cell r="D23">
            <v>7731653</v>
          </cell>
          <cell r="E23">
            <v>3090938</v>
          </cell>
          <cell r="F23">
            <v>293703363</v>
          </cell>
          <cell r="G23">
            <v>0</v>
          </cell>
          <cell r="H23">
            <v>2714385334.4000001</v>
          </cell>
          <cell r="J23">
            <v>282880772</v>
          </cell>
          <cell r="K23">
            <v>7731653</v>
          </cell>
          <cell r="L23">
            <v>3090938</v>
          </cell>
          <cell r="M23">
            <v>293703363</v>
          </cell>
          <cell r="N23">
            <v>0</v>
          </cell>
          <cell r="O23">
            <v>0</v>
          </cell>
          <cell r="P23">
            <v>0</v>
          </cell>
          <cell r="Q23">
            <v>0</v>
          </cell>
          <cell r="R23">
            <v>0</v>
          </cell>
          <cell r="S23">
            <v>0</v>
          </cell>
          <cell r="U23">
            <v>6138103379</v>
          </cell>
          <cell r="V23">
            <v>6101603379</v>
          </cell>
          <cell r="W23">
            <v>5610803229</v>
          </cell>
          <cell r="X23">
            <v>8.7474133375993413E-2</v>
          </cell>
          <cell r="Y23">
            <v>5610437685</v>
          </cell>
          <cell r="Z23">
            <v>6101603379</v>
          </cell>
          <cell r="AA23">
            <v>36500000</v>
          </cell>
          <cell r="AB23" t="str">
            <v>Proyección ETC</v>
          </cell>
        </row>
        <row r="24">
          <cell r="B24" t="str">
            <v>CALDAS</v>
          </cell>
          <cell r="C24">
            <v>1720238740</v>
          </cell>
          <cell r="D24">
            <v>35983138</v>
          </cell>
          <cell r="E24">
            <v>12998713</v>
          </cell>
          <cell r="F24">
            <v>1769220591</v>
          </cell>
          <cell r="G24">
            <v>0</v>
          </cell>
          <cell r="H24">
            <v>5363030115.8000002</v>
          </cell>
          <cell r="J24">
            <v>1720238740</v>
          </cell>
          <cell r="K24">
            <v>35983138</v>
          </cell>
          <cell r="L24">
            <v>12998713</v>
          </cell>
          <cell r="M24">
            <v>1769220591</v>
          </cell>
          <cell r="N24">
            <v>0</v>
          </cell>
          <cell r="O24">
            <v>0</v>
          </cell>
          <cell r="P24">
            <v>0</v>
          </cell>
          <cell r="Q24">
            <v>0</v>
          </cell>
          <cell r="R24">
            <v>0</v>
          </cell>
          <cell r="S24">
            <v>0</v>
          </cell>
          <cell r="U24">
            <v>30633792929</v>
          </cell>
          <cell r="V24">
            <v>14047455659</v>
          </cell>
          <cell r="W24">
            <v>13541272591</v>
          </cell>
          <cell r="X24">
            <v>3.7380760530323132E-2</v>
          </cell>
          <cell r="Y24">
            <v>13980674173</v>
          </cell>
          <cell r="Z24">
            <v>14047455659</v>
          </cell>
          <cell r="AA24">
            <v>16586337270</v>
          </cell>
          <cell r="AB24" t="str">
            <v>Proyección ETC</v>
          </cell>
        </row>
        <row r="25">
          <cell r="B25" t="str">
            <v>CALI</v>
          </cell>
          <cell r="C25">
            <v>1453098277</v>
          </cell>
          <cell r="D25">
            <v>158984719</v>
          </cell>
          <cell r="E25">
            <v>86351528</v>
          </cell>
          <cell r="F25">
            <v>1698434524</v>
          </cell>
          <cell r="G25">
            <v>0</v>
          </cell>
          <cell r="H25">
            <v>9845895965.3999996</v>
          </cell>
          <cell r="J25">
            <v>1453098277</v>
          </cell>
          <cell r="K25">
            <v>158984719</v>
          </cell>
          <cell r="L25">
            <v>86351528</v>
          </cell>
          <cell r="M25">
            <v>1698434524</v>
          </cell>
          <cell r="N25">
            <v>0</v>
          </cell>
          <cell r="O25">
            <v>0</v>
          </cell>
          <cell r="P25">
            <v>0</v>
          </cell>
          <cell r="Q25">
            <v>105797689945</v>
          </cell>
          <cell r="R25">
            <v>103736875867</v>
          </cell>
          <cell r="S25">
            <v>-2060814078</v>
          </cell>
          <cell r="U25">
            <v>67651540952</v>
          </cell>
          <cell r="V25">
            <v>52255098811</v>
          </cell>
          <cell r="W25">
            <v>55423299184</v>
          </cell>
          <cell r="X25">
            <v>-5.7163691437456254E-2</v>
          </cell>
          <cell r="Y25">
            <v>56561317517</v>
          </cell>
          <cell r="Z25">
            <v>56561317517</v>
          </cell>
          <cell r="AA25">
            <v>11090223435</v>
          </cell>
          <cell r="AB25" t="str">
            <v>Sin información ETC-proyección MEN</v>
          </cell>
        </row>
        <row r="26">
          <cell r="B26" t="str">
            <v>CAQUETA</v>
          </cell>
          <cell r="C26">
            <v>310723254</v>
          </cell>
          <cell r="D26">
            <v>29472538</v>
          </cell>
          <cell r="E26">
            <v>1606934</v>
          </cell>
          <cell r="F26">
            <v>341802726</v>
          </cell>
          <cell r="G26">
            <v>3824296668</v>
          </cell>
          <cell r="H26">
            <v>5034929171.6000004</v>
          </cell>
          <cell r="J26">
            <v>310723254</v>
          </cell>
          <cell r="K26">
            <v>29472538</v>
          </cell>
          <cell r="L26">
            <v>1606934</v>
          </cell>
          <cell r="M26">
            <v>341802726</v>
          </cell>
          <cell r="N26">
            <v>3824296668</v>
          </cell>
          <cell r="O26">
            <v>0</v>
          </cell>
          <cell r="P26">
            <v>0</v>
          </cell>
          <cell r="Q26">
            <v>1070458000</v>
          </cell>
          <cell r="R26">
            <v>1016935100</v>
          </cell>
          <cell r="S26">
            <v>-53522900</v>
          </cell>
          <cell r="U26">
            <v>17569362804</v>
          </cell>
          <cell r="V26">
            <v>15577590775</v>
          </cell>
          <cell r="W26">
            <v>15050341870</v>
          </cell>
          <cell r="X26">
            <v>3.5032354052433323E-2</v>
          </cell>
          <cell r="Y26">
            <v>15424114893</v>
          </cell>
          <cell r="Z26">
            <v>15577590775</v>
          </cell>
          <cell r="AA26">
            <v>1991772029</v>
          </cell>
          <cell r="AB26" t="str">
            <v>Proyección ETC</v>
          </cell>
        </row>
        <row r="27">
          <cell r="B27" t="str">
            <v>CARTAGENA</v>
          </cell>
          <cell r="C27">
            <v>1400451326</v>
          </cell>
          <cell r="D27">
            <v>38360568</v>
          </cell>
          <cell r="E27">
            <v>2634876</v>
          </cell>
          <cell r="F27">
            <v>1441446770</v>
          </cell>
          <cell r="G27">
            <v>0</v>
          </cell>
          <cell r="H27">
            <v>3305021150.6000004</v>
          </cell>
          <cell r="J27">
            <v>1400451326</v>
          </cell>
          <cell r="K27">
            <v>38360568</v>
          </cell>
          <cell r="L27">
            <v>2634876</v>
          </cell>
          <cell r="M27">
            <v>1441446770</v>
          </cell>
          <cell r="N27">
            <v>0</v>
          </cell>
          <cell r="O27">
            <v>0</v>
          </cell>
          <cell r="P27">
            <v>0</v>
          </cell>
          <cell r="Q27">
            <v>64851993247</v>
          </cell>
          <cell r="R27">
            <v>57889277023</v>
          </cell>
          <cell r="S27">
            <v>-6962716224</v>
          </cell>
          <cell r="U27">
            <v>42424827252</v>
          </cell>
          <cell r="V27">
            <v>40462525364</v>
          </cell>
          <cell r="W27">
            <v>41600195742</v>
          </cell>
          <cell r="X27">
            <v>-2.7347716944788214E-2</v>
          </cell>
          <cell r="Y27">
            <v>41283806823</v>
          </cell>
          <cell r="Z27">
            <v>41600195742</v>
          </cell>
          <cell r="AA27">
            <v>824631510</v>
          </cell>
          <cell r="AB27" t="str">
            <v>Sin información ETC-proyección MEN</v>
          </cell>
        </row>
        <row r="28">
          <cell r="B28" t="str">
            <v>CARTAGO</v>
          </cell>
          <cell r="C28">
            <v>381191291</v>
          </cell>
          <cell r="D28">
            <v>32191971</v>
          </cell>
          <cell r="E28">
            <v>591538</v>
          </cell>
          <cell r="F28">
            <v>413974800</v>
          </cell>
          <cell r="G28">
            <v>0</v>
          </cell>
          <cell r="H28">
            <v>490672638.80000001</v>
          </cell>
          <cell r="J28">
            <v>381191291</v>
          </cell>
          <cell r="K28">
            <v>32191971</v>
          </cell>
          <cell r="L28">
            <v>591538</v>
          </cell>
          <cell r="M28">
            <v>413974800</v>
          </cell>
          <cell r="N28">
            <v>0</v>
          </cell>
          <cell r="O28">
            <v>0</v>
          </cell>
          <cell r="P28">
            <v>0</v>
          </cell>
          <cell r="Q28">
            <v>0</v>
          </cell>
          <cell r="R28">
            <v>0</v>
          </cell>
          <cell r="S28">
            <v>0</v>
          </cell>
          <cell r="U28">
            <v>6462224153</v>
          </cell>
          <cell r="V28">
            <v>6223584128</v>
          </cell>
          <cell r="W28">
            <v>5920474357</v>
          </cell>
          <cell r="X28">
            <v>5.1196872534651217E-2</v>
          </cell>
          <cell r="Y28">
            <v>6266747270</v>
          </cell>
          <cell r="Z28">
            <v>6223584128</v>
          </cell>
          <cell r="AA28">
            <v>238640025</v>
          </cell>
          <cell r="AB28" t="str">
            <v>Proyección ETC</v>
          </cell>
        </row>
        <row r="29">
          <cell r="B29" t="str">
            <v>CASANARE</v>
          </cell>
          <cell r="C29">
            <v>494834365</v>
          </cell>
          <cell r="D29">
            <v>6703305</v>
          </cell>
          <cell r="E29">
            <v>702043</v>
          </cell>
          <cell r="F29">
            <v>502239713</v>
          </cell>
          <cell r="G29">
            <v>1094121896</v>
          </cell>
          <cell r="H29">
            <v>0</v>
          </cell>
          <cell r="J29">
            <v>494834365</v>
          </cell>
          <cell r="K29">
            <v>6703305</v>
          </cell>
          <cell r="L29">
            <v>702043</v>
          </cell>
          <cell r="M29">
            <v>502239713</v>
          </cell>
          <cell r="N29">
            <v>1094121896</v>
          </cell>
          <cell r="O29">
            <v>0</v>
          </cell>
          <cell r="P29">
            <v>0</v>
          </cell>
          <cell r="Q29">
            <v>0</v>
          </cell>
          <cell r="R29">
            <v>0</v>
          </cell>
          <cell r="S29">
            <v>0</v>
          </cell>
          <cell r="U29">
            <v>17844949881</v>
          </cell>
          <cell r="V29">
            <v>8299959001</v>
          </cell>
          <cell r="W29">
            <v>7583197979</v>
          </cell>
          <cell r="X29">
            <v>9.4519624040531713E-2</v>
          </cell>
          <cell r="Y29">
            <v>7564970146</v>
          </cell>
          <cell r="Z29">
            <v>8299959001</v>
          </cell>
          <cell r="AA29">
            <v>9544990880</v>
          </cell>
          <cell r="AB29" t="str">
            <v>Proyección ETC</v>
          </cell>
        </row>
        <row r="30">
          <cell r="B30" t="str">
            <v>CAUCA</v>
          </cell>
          <cell r="C30">
            <v>2106223696</v>
          </cell>
          <cell r="D30">
            <v>21137581</v>
          </cell>
          <cell r="E30">
            <v>10624672</v>
          </cell>
          <cell r="F30">
            <v>2137985949</v>
          </cell>
          <cell r="G30">
            <v>541331027</v>
          </cell>
          <cell r="H30">
            <v>4770876826.6000004</v>
          </cell>
          <cell r="J30">
            <v>2106223696</v>
          </cell>
          <cell r="K30">
            <v>21137581</v>
          </cell>
          <cell r="L30">
            <v>10624672</v>
          </cell>
          <cell r="M30">
            <v>2137985949</v>
          </cell>
          <cell r="N30">
            <v>541331027</v>
          </cell>
          <cell r="O30">
            <v>0</v>
          </cell>
          <cell r="P30">
            <v>0</v>
          </cell>
          <cell r="Q30">
            <v>105916754117</v>
          </cell>
          <cell r="R30">
            <v>103798419035</v>
          </cell>
          <cell r="S30">
            <v>-2118335082</v>
          </cell>
          <cell r="U30">
            <v>69366710183</v>
          </cell>
          <cell r="V30">
            <v>0</v>
          </cell>
          <cell r="W30">
            <v>45724449001</v>
          </cell>
          <cell r="X30">
            <v>-1</v>
          </cell>
          <cell r="Y30">
            <v>45670079980</v>
          </cell>
          <cell r="Z30">
            <v>45724449001</v>
          </cell>
          <cell r="AA30">
            <v>23642261182</v>
          </cell>
          <cell r="AB30" t="str">
            <v>Sin información ETC-proyección MEN</v>
          </cell>
        </row>
        <row r="31">
          <cell r="B31" t="str">
            <v>CESAR</v>
          </cell>
          <cell r="C31">
            <v>759528114</v>
          </cell>
          <cell r="D31">
            <v>173872461</v>
          </cell>
          <cell r="E31">
            <v>353817</v>
          </cell>
          <cell r="F31">
            <v>933754392</v>
          </cell>
          <cell r="G31">
            <v>263102794</v>
          </cell>
          <cell r="H31">
            <v>1332118231.6000001</v>
          </cell>
          <cell r="J31">
            <v>759528114</v>
          </cell>
          <cell r="K31">
            <v>173872461</v>
          </cell>
          <cell r="L31">
            <v>353817</v>
          </cell>
          <cell r="M31">
            <v>933754392</v>
          </cell>
          <cell r="N31">
            <v>128102866</v>
          </cell>
          <cell r="O31">
            <v>0</v>
          </cell>
          <cell r="P31">
            <v>-134999928</v>
          </cell>
          <cell r="Q31">
            <v>15222724917</v>
          </cell>
          <cell r="R31">
            <v>15140807811</v>
          </cell>
          <cell r="S31">
            <v>-81917106</v>
          </cell>
          <cell r="U31">
            <v>41916002371</v>
          </cell>
          <cell r="V31">
            <v>23243560955</v>
          </cell>
          <cell r="W31">
            <v>26213341954</v>
          </cell>
          <cell r="X31">
            <v>-0.11329272720019701</v>
          </cell>
          <cell r="Y31">
            <v>26063388812</v>
          </cell>
          <cell r="Z31">
            <v>26213341954</v>
          </cell>
          <cell r="AA31">
            <v>15702660417</v>
          </cell>
          <cell r="AB31" t="str">
            <v>Sin información ETC-proyección MEN</v>
          </cell>
        </row>
        <row r="32">
          <cell r="B32" t="str">
            <v>CHIA</v>
          </cell>
          <cell r="C32">
            <v>84423479</v>
          </cell>
          <cell r="D32">
            <v>10548353</v>
          </cell>
          <cell r="E32">
            <v>394989</v>
          </cell>
          <cell r="F32">
            <v>95366821</v>
          </cell>
          <cell r="G32">
            <v>0</v>
          </cell>
          <cell r="H32">
            <v>663581209.20000005</v>
          </cell>
          <cell r="J32">
            <v>84423479</v>
          </cell>
          <cell r="K32">
            <v>10548353</v>
          </cell>
          <cell r="L32">
            <v>394989</v>
          </cell>
          <cell r="M32">
            <v>95366821</v>
          </cell>
          <cell r="N32">
            <v>0</v>
          </cell>
          <cell r="O32">
            <v>0</v>
          </cell>
          <cell r="P32">
            <v>0</v>
          </cell>
          <cell r="Q32">
            <v>0</v>
          </cell>
          <cell r="R32">
            <v>0</v>
          </cell>
          <cell r="S32">
            <v>0</v>
          </cell>
          <cell r="U32">
            <v>2321563887</v>
          </cell>
          <cell r="V32">
            <v>2321563887</v>
          </cell>
          <cell r="W32">
            <v>1721968759</v>
          </cell>
          <cell r="X32">
            <v>0.34820325564338539</v>
          </cell>
          <cell r="Y32">
            <v>1782990925</v>
          </cell>
          <cell r="Z32">
            <v>2321563887</v>
          </cell>
          <cell r="AA32">
            <v>0</v>
          </cell>
          <cell r="AB32" t="str">
            <v>Proyección ETC</v>
          </cell>
        </row>
        <row r="33">
          <cell r="B33" t="str">
            <v>CHOCO</v>
          </cell>
          <cell r="C33">
            <v>509910783</v>
          </cell>
          <cell r="D33">
            <v>36608580</v>
          </cell>
          <cell r="E33">
            <v>1819429</v>
          </cell>
          <cell r="F33">
            <v>548338792</v>
          </cell>
          <cell r="G33">
            <v>0</v>
          </cell>
          <cell r="H33">
            <v>6249018135.2000008</v>
          </cell>
          <cell r="J33">
            <v>509910783</v>
          </cell>
          <cell r="K33">
            <v>36608580</v>
          </cell>
          <cell r="L33">
            <v>1819429</v>
          </cell>
          <cell r="M33">
            <v>548338792</v>
          </cell>
          <cell r="N33">
            <v>0</v>
          </cell>
          <cell r="O33">
            <v>0</v>
          </cell>
          <cell r="P33">
            <v>0</v>
          </cell>
          <cell r="Q33">
            <v>45258654243</v>
          </cell>
          <cell r="R33">
            <v>44353481158</v>
          </cell>
          <cell r="S33">
            <v>-905173085</v>
          </cell>
          <cell r="U33">
            <v>22788048224</v>
          </cell>
          <cell r="V33">
            <v>16090193076.25</v>
          </cell>
          <cell r="W33">
            <v>15257820608</v>
          </cell>
          <cell r="X33">
            <v>5.4553824535960915E-2</v>
          </cell>
          <cell r="Y33">
            <v>14573894797</v>
          </cell>
          <cell r="Z33">
            <v>16090193076.25</v>
          </cell>
          <cell r="AA33">
            <v>6697855147.75</v>
          </cell>
          <cell r="AB33" t="str">
            <v>Proyección ETC</v>
          </cell>
        </row>
        <row r="34">
          <cell r="B34" t="str">
            <v>CIENAGA</v>
          </cell>
          <cell r="C34">
            <v>222429087</v>
          </cell>
          <cell r="D34">
            <v>12911781</v>
          </cell>
          <cell r="E34">
            <v>0</v>
          </cell>
          <cell r="F34">
            <v>235340868</v>
          </cell>
          <cell r="G34">
            <v>3905213</v>
          </cell>
          <cell r="H34">
            <v>917569378.20000005</v>
          </cell>
          <cell r="J34">
            <v>222429087</v>
          </cell>
          <cell r="K34">
            <v>12911781</v>
          </cell>
          <cell r="L34">
            <v>0</v>
          </cell>
          <cell r="M34">
            <v>235340868</v>
          </cell>
          <cell r="N34">
            <v>3905213</v>
          </cell>
          <cell r="O34">
            <v>0</v>
          </cell>
          <cell r="P34">
            <v>0</v>
          </cell>
          <cell r="Q34">
            <v>1571426170</v>
          </cell>
          <cell r="R34">
            <v>1501439716</v>
          </cell>
          <cell r="S34">
            <v>-69986454</v>
          </cell>
          <cell r="U34">
            <v>11064710353</v>
          </cell>
          <cell r="V34">
            <v>18714065451</v>
          </cell>
          <cell r="W34">
            <v>10478428162</v>
          </cell>
          <cell r="X34">
            <v>0.78596113478799445</v>
          </cell>
          <cell r="Y34">
            <v>10186946340</v>
          </cell>
          <cell r="Z34">
            <v>11064710353</v>
          </cell>
          <cell r="AA34">
            <v>0</v>
          </cell>
          <cell r="AB34" t="str">
            <v>Sin información ETC-proyección MEN</v>
          </cell>
        </row>
        <row r="35">
          <cell r="B35" t="str">
            <v>CORDOBA</v>
          </cell>
          <cell r="C35">
            <v>946566007</v>
          </cell>
          <cell r="D35">
            <v>110411005</v>
          </cell>
          <cell r="E35">
            <v>394607</v>
          </cell>
          <cell r="F35">
            <v>1057371619</v>
          </cell>
          <cell r="G35">
            <v>0</v>
          </cell>
          <cell r="H35">
            <v>20719191244.200001</v>
          </cell>
          <cell r="J35">
            <v>946566007</v>
          </cell>
          <cell r="K35">
            <v>110411005</v>
          </cell>
          <cell r="L35">
            <v>394607</v>
          </cell>
          <cell r="M35">
            <v>1057371619</v>
          </cell>
          <cell r="N35">
            <v>0</v>
          </cell>
          <cell r="O35">
            <v>0</v>
          </cell>
          <cell r="P35">
            <v>0</v>
          </cell>
          <cell r="Q35">
            <v>21189609217</v>
          </cell>
          <cell r="R35">
            <v>20130128756</v>
          </cell>
          <cell r="S35">
            <v>-1059480461</v>
          </cell>
          <cell r="U35">
            <v>51310834998</v>
          </cell>
          <cell r="V35">
            <v>39038075200</v>
          </cell>
          <cell r="W35">
            <v>35171364779</v>
          </cell>
          <cell r="X35">
            <v>0.10993916344436894</v>
          </cell>
          <cell r="Y35">
            <v>39854089967</v>
          </cell>
          <cell r="Z35">
            <v>39038075200</v>
          </cell>
          <cell r="AA35">
            <v>12272759798</v>
          </cell>
          <cell r="AB35" t="str">
            <v>Proyección ETC</v>
          </cell>
        </row>
        <row r="36">
          <cell r="B36" t="str">
            <v>CUCUTA</v>
          </cell>
          <cell r="C36">
            <v>721124548</v>
          </cell>
          <cell r="D36">
            <v>13509930</v>
          </cell>
          <cell r="E36">
            <v>7775779</v>
          </cell>
          <cell r="F36">
            <v>742410257</v>
          </cell>
          <cell r="G36">
            <v>0</v>
          </cell>
          <cell r="H36">
            <v>3478902311.8000002</v>
          </cell>
          <cell r="J36">
            <v>721124548</v>
          </cell>
          <cell r="K36">
            <v>13509930</v>
          </cell>
          <cell r="L36">
            <v>7775779</v>
          </cell>
          <cell r="M36">
            <v>742410257</v>
          </cell>
          <cell r="N36">
            <v>0</v>
          </cell>
          <cell r="O36">
            <v>0</v>
          </cell>
          <cell r="P36">
            <v>0</v>
          </cell>
          <cell r="Q36">
            <v>24297908045</v>
          </cell>
          <cell r="R36">
            <v>23083012643</v>
          </cell>
          <cell r="S36">
            <v>-1214895402</v>
          </cell>
          <cell r="U36">
            <v>24139491195</v>
          </cell>
          <cell r="V36">
            <v>20697910177</v>
          </cell>
          <cell r="W36">
            <v>19794796834</v>
          </cell>
          <cell r="X36">
            <v>4.5623774296525754E-2</v>
          </cell>
          <cell r="Y36">
            <v>20524675942</v>
          </cell>
          <cell r="Z36">
            <v>20697910177</v>
          </cell>
          <cell r="AA36">
            <v>3441581018</v>
          </cell>
          <cell r="AB36" t="str">
            <v>Proyección ETC</v>
          </cell>
        </row>
        <row r="37">
          <cell r="B37" t="str">
            <v>CUNDINAMARCA</v>
          </cell>
          <cell r="C37">
            <v>2220442981</v>
          </cell>
          <cell r="D37">
            <v>201600600</v>
          </cell>
          <cell r="E37">
            <v>3693691</v>
          </cell>
          <cell r="F37">
            <v>2425737272</v>
          </cell>
          <cell r="G37">
            <v>0</v>
          </cell>
          <cell r="H37">
            <v>21739550216.800003</v>
          </cell>
          <cell r="J37">
            <v>2220442981</v>
          </cell>
          <cell r="K37">
            <v>201600600</v>
          </cell>
          <cell r="L37">
            <v>3693691</v>
          </cell>
          <cell r="M37">
            <v>2425737272</v>
          </cell>
          <cell r="N37">
            <v>0</v>
          </cell>
          <cell r="O37">
            <v>0</v>
          </cell>
          <cell r="P37">
            <v>0</v>
          </cell>
          <cell r="Q37">
            <v>1608031265</v>
          </cell>
          <cell r="R37">
            <v>1527629702</v>
          </cell>
          <cell r="S37">
            <v>-80401563</v>
          </cell>
          <cell r="U37">
            <v>56251815311</v>
          </cell>
          <cell r="V37">
            <v>42148994279</v>
          </cell>
          <cell r="W37">
            <v>43055135272</v>
          </cell>
          <cell r="X37">
            <v>-2.1046060760823826E-2</v>
          </cell>
          <cell r="Y37">
            <v>41315825749</v>
          </cell>
          <cell r="Z37">
            <v>43055135272</v>
          </cell>
          <cell r="AA37">
            <v>13196680039</v>
          </cell>
          <cell r="AB37" t="str">
            <v>Sin información ETC-proyección MEN</v>
          </cell>
        </row>
        <row r="38">
          <cell r="B38" t="str">
            <v>DOSQUEBRADAS</v>
          </cell>
          <cell r="C38">
            <v>382532107</v>
          </cell>
          <cell r="D38">
            <v>16590992</v>
          </cell>
          <cell r="E38">
            <v>369479</v>
          </cell>
          <cell r="F38">
            <v>399492578</v>
          </cell>
          <cell r="G38">
            <v>0</v>
          </cell>
          <cell r="H38">
            <v>460534021.40000004</v>
          </cell>
          <cell r="J38">
            <v>382532107</v>
          </cell>
          <cell r="K38">
            <v>16590992</v>
          </cell>
          <cell r="L38">
            <v>369479</v>
          </cell>
          <cell r="M38">
            <v>399492578</v>
          </cell>
          <cell r="N38">
            <v>0</v>
          </cell>
          <cell r="O38">
            <v>0</v>
          </cell>
          <cell r="P38">
            <v>0</v>
          </cell>
          <cell r="Q38">
            <v>1010009589</v>
          </cell>
          <cell r="R38">
            <v>1010009589</v>
          </cell>
          <cell r="S38">
            <v>0</v>
          </cell>
          <cell r="U38">
            <v>6425454432</v>
          </cell>
          <cell r="V38">
            <v>3806229755</v>
          </cell>
          <cell r="W38">
            <v>3058905258</v>
          </cell>
          <cell r="X38">
            <v>0.24431109628044578</v>
          </cell>
          <cell r="Y38">
            <v>2979049091</v>
          </cell>
          <cell r="Z38">
            <v>3806229755</v>
          </cell>
          <cell r="AA38">
            <v>2619224677</v>
          </cell>
          <cell r="AB38" t="str">
            <v>Proyección ETC</v>
          </cell>
        </row>
        <row r="39">
          <cell r="B39" t="str">
            <v>DUITAMA</v>
          </cell>
          <cell r="C39">
            <v>308128341</v>
          </cell>
          <cell r="D39">
            <v>65482619</v>
          </cell>
          <cell r="E39">
            <v>517585</v>
          </cell>
          <cell r="F39">
            <v>374128545</v>
          </cell>
          <cell r="G39">
            <v>0</v>
          </cell>
          <cell r="H39">
            <v>3779840744.2000003</v>
          </cell>
          <cell r="J39">
            <v>308128341</v>
          </cell>
          <cell r="K39">
            <v>65482619</v>
          </cell>
          <cell r="L39">
            <v>517585</v>
          </cell>
          <cell r="M39">
            <v>374128545</v>
          </cell>
          <cell r="N39">
            <v>0</v>
          </cell>
          <cell r="O39">
            <v>0</v>
          </cell>
          <cell r="P39">
            <v>0</v>
          </cell>
          <cell r="Q39">
            <v>2290359932</v>
          </cell>
          <cell r="R39">
            <v>2250396603</v>
          </cell>
          <cell r="S39">
            <v>-39963329</v>
          </cell>
          <cell r="U39">
            <v>7080376304</v>
          </cell>
          <cell r="V39">
            <v>5704113784.8500004</v>
          </cell>
          <cell r="W39">
            <v>5110170785</v>
          </cell>
          <cell r="X39">
            <v>0.11622762229266681</v>
          </cell>
          <cell r="Y39">
            <v>5297661854</v>
          </cell>
          <cell r="Z39">
            <v>5704113784.8500004</v>
          </cell>
          <cell r="AA39">
            <v>1376262519.1499996</v>
          </cell>
          <cell r="AB39" t="str">
            <v>Proyección ETC</v>
          </cell>
        </row>
        <row r="40">
          <cell r="B40" t="str">
            <v>ENVIGADO</v>
          </cell>
          <cell r="C40">
            <v>404407068</v>
          </cell>
          <cell r="D40">
            <v>9103194</v>
          </cell>
          <cell r="E40">
            <v>1687924</v>
          </cell>
          <cell r="F40">
            <v>415198186</v>
          </cell>
          <cell r="G40">
            <v>0</v>
          </cell>
          <cell r="H40">
            <v>4164613095.4000001</v>
          </cell>
          <cell r="J40">
            <v>404407068</v>
          </cell>
          <cell r="K40">
            <v>9103194</v>
          </cell>
          <cell r="L40">
            <v>1687924</v>
          </cell>
          <cell r="M40">
            <v>415198186</v>
          </cell>
          <cell r="N40">
            <v>0</v>
          </cell>
          <cell r="O40">
            <v>0</v>
          </cell>
          <cell r="P40">
            <v>0</v>
          </cell>
          <cell r="Q40">
            <v>0</v>
          </cell>
          <cell r="R40">
            <v>0</v>
          </cell>
          <cell r="S40">
            <v>0</v>
          </cell>
          <cell r="U40">
            <v>4228784052</v>
          </cell>
          <cell r="V40">
            <v>3242847852</v>
          </cell>
          <cell r="W40">
            <v>1469539685</v>
          </cell>
          <cell r="X40">
            <v>1.2067099548931202</v>
          </cell>
          <cell r="Y40">
            <v>1738969468</v>
          </cell>
          <cell r="Z40">
            <v>3242847852</v>
          </cell>
          <cell r="AA40">
            <v>985936200</v>
          </cell>
          <cell r="AB40" t="str">
            <v>Proyección ETC</v>
          </cell>
        </row>
        <row r="41">
          <cell r="B41" t="str">
            <v>FACATATIVA</v>
          </cell>
          <cell r="C41">
            <v>49866080</v>
          </cell>
          <cell r="D41">
            <v>5860735</v>
          </cell>
          <cell r="E41">
            <v>0</v>
          </cell>
          <cell r="F41">
            <v>55726815</v>
          </cell>
          <cell r="G41">
            <v>0</v>
          </cell>
          <cell r="H41">
            <v>818141874.4000001</v>
          </cell>
          <cell r="J41">
            <v>49866080</v>
          </cell>
          <cell r="K41">
            <v>5860735</v>
          </cell>
          <cell r="L41">
            <v>0</v>
          </cell>
          <cell r="M41">
            <v>55726815</v>
          </cell>
          <cell r="N41">
            <v>0</v>
          </cell>
          <cell r="O41">
            <v>0</v>
          </cell>
          <cell r="P41">
            <v>0</v>
          </cell>
          <cell r="Q41">
            <v>0</v>
          </cell>
          <cell r="R41">
            <v>0</v>
          </cell>
          <cell r="S41">
            <v>0</v>
          </cell>
          <cell r="U41">
            <v>3581780027</v>
          </cell>
          <cell r="V41">
            <v>3508149652</v>
          </cell>
          <cell r="W41">
            <v>3245039209</v>
          </cell>
          <cell r="X41">
            <v>8.1080820925144126E-2</v>
          </cell>
          <cell r="Y41">
            <v>3298524486</v>
          </cell>
          <cell r="Z41">
            <v>3508149652</v>
          </cell>
          <cell r="AA41">
            <v>73630375</v>
          </cell>
          <cell r="AB41" t="str">
            <v>Proyección ETC</v>
          </cell>
        </row>
        <row r="42">
          <cell r="B42" t="str">
            <v>FLORENCIA</v>
          </cell>
          <cell r="C42">
            <v>272840247</v>
          </cell>
          <cell r="D42">
            <v>5755453</v>
          </cell>
          <cell r="E42">
            <v>9424080</v>
          </cell>
          <cell r="F42">
            <v>288019780</v>
          </cell>
          <cell r="G42">
            <v>422911656</v>
          </cell>
          <cell r="H42">
            <v>1008940792.4000001</v>
          </cell>
          <cell r="J42">
            <v>272840247</v>
          </cell>
          <cell r="K42">
            <v>5755453</v>
          </cell>
          <cell r="L42">
            <v>9424080</v>
          </cell>
          <cell r="M42">
            <v>288019780</v>
          </cell>
          <cell r="N42">
            <v>422911656</v>
          </cell>
          <cell r="O42">
            <v>0</v>
          </cell>
          <cell r="P42">
            <v>0</v>
          </cell>
          <cell r="Q42">
            <v>6228859500</v>
          </cell>
          <cell r="R42">
            <v>6111071558</v>
          </cell>
          <cell r="S42">
            <v>-117787942</v>
          </cell>
          <cell r="U42">
            <v>10837176156</v>
          </cell>
          <cell r="V42">
            <v>8517770946</v>
          </cell>
          <cell r="W42">
            <v>7596068576</v>
          </cell>
          <cell r="X42">
            <v>0.1213393956068467</v>
          </cell>
          <cell r="Y42">
            <v>8107307707</v>
          </cell>
          <cell r="Z42">
            <v>8517770946</v>
          </cell>
          <cell r="AA42">
            <v>2319405210</v>
          </cell>
          <cell r="AB42" t="str">
            <v>Proyección ETC</v>
          </cell>
        </row>
        <row r="43">
          <cell r="B43" t="str">
            <v>FLORIDABLANCA</v>
          </cell>
          <cell r="C43">
            <v>235874728</v>
          </cell>
          <cell r="D43">
            <v>8520242</v>
          </cell>
          <cell r="E43">
            <v>118287</v>
          </cell>
          <cell r="F43">
            <v>244513257</v>
          </cell>
          <cell r="G43">
            <v>0</v>
          </cell>
          <cell r="H43">
            <v>408355997.80000001</v>
          </cell>
          <cell r="J43">
            <v>235874728</v>
          </cell>
          <cell r="K43">
            <v>8520242</v>
          </cell>
          <cell r="L43">
            <v>118287</v>
          </cell>
          <cell r="M43">
            <v>244513257</v>
          </cell>
          <cell r="N43">
            <v>0</v>
          </cell>
          <cell r="O43">
            <v>0</v>
          </cell>
          <cell r="P43">
            <v>0</v>
          </cell>
          <cell r="Q43">
            <v>0</v>
          </cell>
          <cell r="R43">
            <v>0</v>
          </cell>
          <cell r="S43">
            <v>0</v>
          </cell>
          <cell r="U43">
            <v>4281585547</v>
          </cell>
          <cell r="V43">
            <v>2619878522</v>
          </cell>
          <cell r="W43">
            <v>2638522422</v>
          </cell>
          <cell r="X43">
            <v>-7.0660381145701834E-3</v>
          </cell>
          <cell r="Y43">
            <v>2607577427</v>
          </cell>
          <cell r="Z43">
            <v>2638522422</v>
          </cell>
          <cell r="AA43">
            <v>1643063125</v>
          </cell>
          <cell r="AB43" t="str">
            <v>Sin información ETC-proyección MEN</v>
          </cell>
        </row>
        <row r="44">
          <cell r="B44" t="str">
            <v>FUSAGASUGA</v>
          </cell>
          <cell r="C44">
            <v>219694967</v>
          </cell>
          <cell r="D44">
            <v>20914602</v>
          </cell>
          <cell r="E44">
            <v>232516</v>
          </cell>
          <cell r="F44">
            <v>240842085</v>
          </cell>
          <cell r="G44">
            <v>114175601</v>
          </cell>
          <cell r="H44">
            <v>1794484692.8000002</v>
          </cell>
          <cell r="J44">
            <v>219694967</v>
          </cell>
          <cell r="K44">
            <v>20914602</v>
          </cell>
          <cell r="L44">
            <v>232516</v>
          </cell>
          <cell r="M44">
            <v>240842085</v>
          </cell>
          <cell r="N44">
            <v>114175601</v>
          </cell>
          <cell r="O44">
            <v>0</v>
          </cell>
          <cell r="P44">
            <v>0</v>
          </cell>
          <cell r="Q44">
            <v>550000000</v>
          </cell>
          <cell r="R44">
            <v>522500000</v>
          </cell>
          <cell r="S44">
            <v>-27500000</v>
          </cell>
          <cell r="U44">
            <v>4017647793</v>
          </cell>
          <cell r="V44">
            <v>2646764862.98</v>
          </cell>
          <cell r="W44">
            <v>2367685544</v>
          </cell>
          <cell r="X44">
            <v>0.11787009456860553</v>
          </cell>
          <cell r="Y44">
            <v>2375834634</v>
          </cell>
          <cell r="Z44">
            <v>2646764862.98</v>
          </cell>
          <cell r="AA44">
            <v>1370882930.02</v>
          </cell>
          <cell r="AB44" t="str">
            <v>Proyección ETC</v>
          </cell>
        </row>
        <row r="45">
          <cell r="B45" t="str">
            <v>GIRARDOT</v>
          </cell>
          <cell r="C45">
            <v>260858584</v>
          </cell>
          <cell r="D45">
            <v>2747623</v>
          </cell>
          <cell r="E45">
            <v>123695</v>
          </cell>
          <cell r="F45">
            <v>263729902</v>
          </cell>
          <cell r="G45">
            <v>0</v>
          </cell>
          <cell r="H45">
            <v>2076528049.4000001</v>
          </cell>
          <cell r="J45">
            <v>260858584</v>
          </cell>
          <cell r="K45">
            <v>2747623</v>
          </cell>
          <cell r="L45">
            <v>123695</v>
          </cell>
          <cell r="M45">
            <v>263729902</v>
          </cell>
          <cell r="N45">
            <v>0</v>
          </cell>
          <cell r="O45">
            <v>0</v>
          </cell>
          <cell r="P45">
            <v>0</v>
          </cell>
          <cell r="Q45">
            <v>0</v>
          </cell>
          <cell r="R45">
            <v>0</v>
          </cell>
          <cell r="S45">
            <v>0</v>
          </cell>
          <cell r="U45">
            <v>4157865764</v>
          </cell>
          <cell r="V45">
            <v>0</v>
          </cell>
          <cell r="W45">
            <v>3738516982</v>
          </cell>
          <cell r="X45">
            <v>-1</v>
          </cell>
          <cell r="Y45">
            <v>3854950524</v>
          </cell>
          <cell r="Z45">
            <v>3854950524</v>
          </cell>
          <cell r="AA45">
            <v>302915240</v>
          </cell>
          <cell r="AB45" t="str">
            <v>Sin información ETC-proyección MEN</v>
          </cell>
        </row>
        <row r="46">
          <cell r="B46" t="str">
            <v>GIRON</v>
          </cell>
          <cell r="C46">
            <v>225241656</v>
          </cell>
          <cell r="D46">
            <v>1264172</v>
          </cell>
          <cell r="E46">
            <v>446178</v>
          </cell>
          <cell r="F46">
            <v>226952006</v>
          </cell>
          <cell r="G46">
            <v>0</v>
          </cell>
          <cell r="H46">
            <v>1043175151.8000001</v>
          </cell>
          <cell r="J46">
            <v>225241656</v>
          </cell>
          <cell r="K46">
            <v>1264172</v>
          </cell>
          <cell r="L46">
            <v>446178</v>
          </cell>
          <cell r="M46">
            <v>226952006</v>
          </cell>
          <cell r="N46">
            <v>0</v>
          </cell>
          <cell r="O46">
            <v>0</v>
          </cell>
          <cell r="P46">
            <v>0</v>
          </cell>
          <cell r="Q46">
            <v>3747898656</v>
          </cell>
          <cell r="R46">
            <v>3560503723</v>
          </cell>
          <cell r="S46">
            <v>-187394933</v>
          </cell>
          <cell r="U46">
            <v>4723435692</v>
          </cell>
          <cell r="V46">
            <v>2638209641</v>
          </cell>
          <cell r="W46">
            <v>2493162143</v>
          </cell>
          <cell r="X46">
            <v>5.8178124678832877E-2</v>
          </cell>
          <cell r="Y46">
            <v>2667168312</v>
          </cell>
          <cell r="Z46">
            <v>2638209641</v>
          </cell>
          <cell r="AA46">
            <v>2085226051</v>
          </cell>
          <cell r="AB46" t="str">
            <v>Proyección ETC</v>
          </cell>
        </row>
        <row r="47">
          <cell r="B47" t="str">
            <v>GUAINIA</v>
          </cell>
          <cell r="C47">
            <v>154427803</v>
          </cell>
          <cell r="D47">
            <v>6286236</v>
          </cell>
          <cell r="E47">
            <v>0</v>
          </cell>
          <cell r="F47">
            <v>160714039</v>
          </cell>
          <cell r="G47">
            <v>5730760484</v>
          </cell>
          <cell r="H47">
            <v>230922919</v>
          </cell>
          <cell r="J47">
            <v>154427803</v>
          </cell>
          <cell r="K47">
            <v>6286236</v>
          </cell>
          <cell r="L47">
            <v>0</v>
          </cell>
          <cell r="M47">
            <v>160714039</v>
          </cell>
          <cell r="N47">
            <v>5730760484</v>
          </cell>
          <cell r="O47">
            <v>0</v>
          </cell>
          <cell r="P47">
            <v>0</v>
          </cell>
          <cell r="Q47">
            <v>9088351942</v>
          </cell>
          <cell r="R47">
            <v>9088351942</v>
          </cell>
          <cell r="S47">
            <v>0</v>
          </cell>
          <cell r="U47">
            <v>9899048893</v>
          </cell>
          <cell r="V47">
            <v>8391492332</v>
          </cell>
          <cell r="W47">
            <v>8196368013</v>
          </cell>
          <cell r="X47">
            <v>2.3806193022387401E-2</v>
          </cell>
          <cell r="Y47">
            <v>8028231668</v>
          </cell>
          <cell r="Z47">
            <v>8391492332</v>
          </cell>
          <cell r="AA47">
            <v>1507556561</v>
          </cell>
          <cell r="AB47" t="str">
            <v>Proyección ETC</v>
          </cell>
        </row>
        <row r="48">
          <cell r="B48" t="str">
            <v>GUAVIARE</v>
          </cell>
          <cell r="C48">
            <v>118902928</v>
          </cell>
          <cell r="D48">
            <v>6244410</v>
          </cell>
          <cell r="E48">
            <v>543885</v>
          </cell>
          <cell r="F48">
            <v>125691223</v>
          </cell>
          <cell r="G48">
            <v>2727286988</v>
          </cell>
          <cell r="H48">
            <v>76370894.400000006</v>
          </cell>
          <cell r="J48">
            <v>118902928</v>
          </cell>
          <cell r="K48">
            <v>6244410</v>
          </cell>
          <cell r="L48">
            <v>543885</v>
          </cell>
          <cell r="M48">
            <v>125691223</v>
          </cell>
          <cell r="N48">
            <v>2727286988</v>
          </cell>
          <cell r="O48">
            <v>0</v>
          </cell>
          <cell r="P48">
            <v>0</v>
          </cell>
          <cell r="Q48">
            <v>3185819311</v>
          </cell>
          <cell r="R48">
            <v>3185819311</v>
          </cell>
          <cell r="S48">
            <v>0</v>
          </cell>
          <cell r="U48">
            <v>11560766606</v>
          </cell>
          <cell r="V48">
            <v>8344828587</v>
          </cell>
          <cell r="W48">
            <v>8586387827</v>
          </cell>
          <cell r="X48">
            <v>-2.8132812641005311E-2</v>
          </cell>
          <cell r="Y48">
            <v>8490762577</v>
          </cell>
          <cell r="Z48">
            <v>8586387827</v>
          </cell>
          <cell r="AA48">
            <v>2974378779</v>
          </cell>
          <cell r="AB48" t="str">
            <v>Sin información ETC-proyección MEN</v>
          </cell>
        </row>
        <row r="49">
          <cell r="B49" t="str">
            <v>HUILA</v>
          </cell>
          <cell r="C49">
            <v>704591832</v>
          </cell>
          <cell r="D49">
            <v>54599672</v>
          </cell>
          <cell r="E49">
            <v>600307</v>
          </cell>
          <cell r="F49">
            <v>759791811</v>
          </cell>
          <cell r="G49">
            <v>438306238</v>
          </cell>
          <cell r="H49">
            <v>2175632038</v>
          </cell>
          <cell r="J49">
            <v>704591832</v>
          </cell>
          <cell r="K49">
            <v>54599672</v>
          </cell>
          <cell r="L49">
            <v>600307</v>
          </cell>
          <cell r="M49">
            <v>759791811</v>
          </cell>
          <cell r="N49">
            <v>438306238</v>
          </cell>
          <cell r="O49">
            <v>0</v>
          </cell>
          <cell r="P49">
            <v>0</v>
          </cell>
          <cell r="Q49">
            <v>766312000</v>
          </cell>
          <cell r="R49">
            <v>727996400</v>
          </cell>
          <cell r="S49">
            <v>-38315600</v>
          </cell>
          <cell r="U49">
            <v>29001637647</v>
          </cell>
          <cell r="V49">
            <v>0</v>
          </cell>
          <cell r="W49">
            <v>22108684484</v>
          </cell>
          <cell r="X49">
            <v>-1</v>
          </cell>
          <cell r="Y49">
            <v>22043715295</v>
          </cell>
          <cell r="Z49">
            <v>22108684484</v>
          </cell>
          <cell r="AA49">
            <v>6892953163</v>
          </cell>
          <cell r="AB49" t="str">
            <v>Sin información ETC-proyección MEN</v>
          </cell>
        </row>
        <row r="50">
          <cell r="B50" t="str">
            <v>IBAGUE</v>
          </cell>
          <cell r="C50">
            <v>404669379</v>
          </cell>
          <cell r="D50">
            <v>12198632</v>
          </cell>
          <cell r="E50">
            <v>48905658</v>
          </cell>
          <cell r="F50">
            <v>465773669</v>
          </cell>
          <cell r="G50">
            <v>0</v>
          </cell>
          <cell r="H50">
            <v>6434763288.6000004</v>
          </cell>
          <cell r="J50">
            <v>404669379</v>
          </cell>
          <cell r="K50">
            <v>12198632</v>
          </cell>
          <cell r="L50">
            <v>48905658</v>
          </cell>
          <cell r="M50">
            <v>465773669</v>
          </cell>
          <cell r="N50">
            <v>0</v>
          </cell>
          <cell r="O50">
            <v>0</v>
          </cell>
          <cell r="P50">
            <v>0</v>
          </cell>
          <cell r="Q50">
            <v>7123412931</v>
          </cell>
          <cell r="R50">
            <v>6928872159</v>
          </cell>
          <cell r="S50">
            <v>-194540772</v>
          </cell>
          <cell r="U50">
            <v>20464949872</v>
          </cell>
          <cell r="V50">
            <v>18849219793</v>
          </cell>
          <cell r="W50">
            <v>17533533063</v>
          </cell>
          <cell r="X50">
            <v>7.5038312316895173E-2</v>
          </cell>
          <cell r="Y50">
            <v>17694659995</v>
          </cell>
          <cell r="Z50">
            <v>18849219793</v>
          </cell>
          <cell r="AA50">
            <v>1615730079</v>
          </cell>
          <cell r="AB50" t="str">
            <v>Proyección ETC</v>
          </cell>
        </row>
        <row r="51">
          <cell r="B51" t="str">
            <v>IPIALES</v>
          </cell>
          <cell r="C51">
            <v>401209975</v>
          </cell>
          <cell r="D51">
            <v>23641009</v>
          </cell>
          <cell r="E51">
            <v>698479</v>
          </cell>
          <cell r="F51">
            <v>425549463</v>
          </cell>
          <cell r="G51">
            <v>0</v>
          </cell>
          <cell r="H51">
            <v>1199733047.4000001</v>
          </cell>
          <cell r="J51">
            <v>401209975</v>
          </cell>
          <cell r="K51">
            <v>23641009</v>
          </cell>
          <cell r="L51">
            <v>698479</v>
          </cell>
          <cell r="M51">
            <v>425549463</v>
          </cell>
          <cell r="N51">
            <v>0</v>
          </cell>
          <cell r="O51">
            <v>0</v>
          </cell>
          <cell r="P51">
            <v>0</v>
          </cell>
          <cell r="Q51">
            <v>1862837112</v>
          </cell>
          <cell r="R51">
            <v>1769695256</v>
          </cell>
          <cell r="S51">
            <v>-93141856</v>
          </cell>
          <cell r="U51">
            <v>5367509798</v>
          </cell>
          <cell r="V51">
            <v>4574607473</v>
          </cell>
          <cell r="W51">
            <v>4789030737</v>
          </cell>
          <cell r="X51">
            <v>-4.4773833323592638E-2</v>
          </cell>
          <cell r="Y51">
            <v>4627718673</v>
          </cell>
          <cell r="Z51">
            <v>4789030737</v>
          </cell>
          <cell r="AA51">
            <v>578479061</v>
          </cell>
          <cell r="AB51" t="str">
            <v>Sin información ETC-proyección MEN</v>
          </cell>
        </row>
        <row r="52">
          <cell r="B52" t="str">
            <v>ITAGUI</v>
          </cell>
          <cell r="C52">
            <v>389082868</v>
          </cell>
          <cell r="D52">
            <v>9936331</v>
          </cell>
          <cell r="E52">
            <v>12722518</v>
          </cell>
          <cell r="F52">
            <v>411741717</v>
          </cell>
          <cell r="G52">
            <v>0</v>
          </cell>
          <cell r="H52">
            <v>1833006207.2</v>
          </cell>
          <cell r="J52">
            <v>389082868</v>
          </cell>
          <cell r="K52">
            <v>9936331</v>
          </cell>
          <cell r="L52">
            <v>12722518</v>
          </cell>
          <cell r="M52">
            <v>411741717</v>
          </cell>
          <cell r="N52">
            <v>0</v>
          </cell>
          <cell r="O52">
            <v>0</v>
          </cell>
          <cell r="P52">
            <v>0</v>
          </cell>
          <cell r="Q52">
            <v>0</v>
          </cell>
          <cell r="R52">
            <v>0</v>
          </cell>
          <cell r="S52">
            <v>0</v>
          </cell>
          <cell r="U52">
            <v>6429556080</v>
          </cell>
          <cell r="V52">
            <v>1387762680</v>
          </cell>
          <cell r="W52">
            <v>1104464004</v>
          </cell>
          <cell r="X52">
            <v>0.25650331289565509</v>
          </cell>
          <cell r="Y52">
            <v>1185521824</v>
          </cell>
          <cell r="Z52">
            <v>1387762680</v>
          </cell>
          <cell r="AA52">
            <v>5041793400</v>
          </cell>
          <cell r="AB52" t="str">
            <v>Proyección ETC</v>
          </cell>
        </row>
        <row r="53">
          <cell r="B53" t="str">
            <v>JAMUNDI</v>
          </cell>
          <cell r="C53">
            <v>132859069</v>
          </cell>
          <cell r="D53">
            <v>73576822</v>
          </cell>
          <cell r="E53">
            <v>9231722</v>
          </cell>
          <cell r="F53">
            <v>215667613</v>
          </cell>
          <cell r="G53">
            <v>0</v>
          </cell>
          <cell r="H53">
            <v>2160063529</v>
          </cell>
          <cell r="J53">
            <v>129357549</v>
          </cell>
          <cell r="K53">
            <v>73010230</v>
          </cell>
          <cell r="L53">
            <v>9004976</v>
          </cell>
          <cell r="M53">
            <v>211372755</v>
          </cell>
          <cell r="N53">
            <v>0</v>
          </cell>
          <cell r="O53">
            <v>-4294858</v>
          </cell>
          <cell r="P53">
            <v>0</v>
          </cell>
          <cell r="Q53">
            <v>2548378820</v>
          </cell>
          <cell r="R53">
            <v>2420959879</v>
          </cell>
          <cell r="S53">
            <v>-127418941</v>
          </cell>
          <cell r="U53">
            <v>5256828677</v>
          </cell>
          <cell r="V53">
            <v>4728564516</v>
          </cell>
          <cell r="W53">
            <v>4869005012</v>
          </cell>
          <cell r="X53">
            <v>-2.8843777250973202E-2</v>
          </cell>
          <cell r="Y53">
            <v>4804089874</v>
          </cell>
          <cell r="Z53">
            <v>4869005012</v>
          </cell>
          <cell r="AA53">
            <v>387823665</v>
          </cell>
          <cell r="AB53" t="str">
            <v>Sin información ETC-proyección MEN</v>
          </cell>
        </row>
        <row r="54">
          <cell r="B54" t="str">
            <v>LA GUAJIRA</v>
          </cell>
          <cell r="C54">
            <v>205240229</v>
          </cell>
          <cell r="D54">
            <v>19749483</v>
          </cell>
          <cell r="E54">
            <v>1078660</v>
          </cell>
          <cell r="F54">
            <v>226068372</v>
          </cell>
          <cell r="G54">
            <v>2006122846</v>
          </cell>
          <cell r="H54">
            <v>2486894697.8000002</v>
          </cell>
          <cell r="J54">
            <v>205240229</v>
          </cell>
          <cell r="K54">
            <v>19749483</v>
          </cell>
          <cell r="L54">
            <v>1078660</v>
          </cell>
          <cell r="M54">
            <v>226068372</v>
          </cell>
          <cell r="N54">
            <v>2006122846</v>
          </cell>
          <cell r="O54">
            <v>0</v>
          </cell>
          <cell r="P54">
            <v>0</v>
          </cell>
          <cell r="Q54">
            <v>25861730173</v>
          </cell>
          <cell r="R54">
            <v>25861730173</v>
          </cell>
          <cell r="S54">
            <v>0</v>
          </cell>
          <cell r="U54">
            <v>20975949460</v>
          </cell>
          <cell r="V54">
            <v>18441715213</v>
          </cell>
          <cell r="W54">
            <v>17052076815</v>
          </cell>
          <cell r="X54">
            <v>8.149379181646621E-2</v>
          </cell>
          <cell r="Y54">
            <v>18499957459</v>
          </cell>
          <cell r="Z54">
            <v>18441715213</v>
          </cell>
          <cell r="AA54">
            <v>2534234247</v>
          </cell>
          <cell r="AB54" t="str">
            <v>Proyección ETC</v>
          </cell>
        </row>
        <row r="55">
          <cell r="B55" t="str">
            <v>LORICA</v>
          </cell>
          <cell r="C55">
            <v>139778139</v>
          </cell>
          <cell r="D55">
            <v>7798851</v>
          </cell>
          <cell r="E55">
            <v>0</v>
          </cell>
          <cell r="F55">
            <v>147576990</v>
          </cell>
          <cell r="G55">
            <v>0</v>
          </cell>
          <cell r="H55">
            <v>3686731164.4000001</v>
          </cell>
          <cell r="J55">
            <v>139778139</v>
          </cell>
          <cell r="K55">
            <v>7798851</v>
          </cell>
          <cell r="L55">
            <v>0</v>
          </cell>
          <cell r="M55">
            <v>147576990</v>
          </cell>
          <cell r="N55">
            <v>0</v>
          </cell>
          <cell r="O55">
            <v>0</v>
          </cell>
          <cell r="P55">
            <v>0</v>
          </cell>
          <cell r="Q55">
            <v>0</v>
          </cell>
          <cell r="R55">
            <v>0</v>
          </cell>
          <cell r="S55">
            <v>0</v>
          </cell>
          <cell r="U55">
            <v>7036616330</v>
          </cell>
          <cell r="V55">
            <v>9214246509</v>
          </cell>
          <cell r="W55">
            <v>8166945372</v>
          </cell>
          <cell r="X55">
            <v>0.12823657919772846</v>
          </cell>
          <cell r="Y55">
            <v>7526700567</v>
          </cell>
          <cell r="Z55">
            <v>7036616330</v>
          </cell>
          <cell r="AA55">
            <v>0</v>
          </cell>
          <cell r="AB55" t="str">
            <v>Sin información ETC-proyección MEN</v>
          </cell>
        </row>
        <row r="56">
          <cell r="B56" t="str">
            <v>MAGANGUE</v>
          </cell>
          <cell r="C56">
            <v>204052342</v>
          </cell>
          <cell r="D56">
            <v>8824558</v>
          </cell>
          <cell r="E56">
            <v>116731</v>
          </cell>
          <cell r="F56">
            <v>212993631</v>
          </cell>
          <cell r="G56">
            <v>0</v>
          </cell>
          <cell r="H56">
            <v>1318583765.2</v>
          </cell>
          <cell r="J56">
            <v>204052342</v>
          </cell>
          <cell r="K56">
            <v>8824558</v>
          </cell>
          <cell r="L56">
            <v>116731</v>
          </cell>
          <cell r="M56">
            <v>212993631</v>
          </cell>
          <cell r="N56">
            <v>0</v>
          </cell>
          <cell r="O56">
            <v>0</v>
          </cell>
          <cell r="P56">
            <v>0</v>
          </cell>
          <cell r="Q56">
            <v>0</v>
          </cell>
          <cell r="R56">
            <v>0</v>
          </cell>
          <cell r="S56">
            <v>0</v>
          </cell>
          <cell r="U56">
            <v>5927068674</v>
          </cell>
          <cell r="V56">
            <v>2969065754</v>
          </cell>
          <cell r="W56">
            <v>2725406523</v>
          </cell>
          <cell r="X56">
            <v>8.9402894189814841E-2</v>
          </cell>
          <cell r="Y56">
            <v>2931895428</v>
          </cell>
          <cell r="Z56">
            <v>2969065754</v>
          </cell>
          <cell r="AA56">
            <v>2958002920</v>
          </cell>
          <cell r="AB56" t="str">
            <v>Proyección ETC</v>
          </cell>
        </row>
        <row r="57">
          <cell r="B57" t="str">
            <v>MAGDALENA</v>
          </cell>
          <cell r="C57">
            <v>758964531</v>
          </cell>
          <cell r="D57">
            <v>235144082</v>
          </cell>
          <cell r="E57">
            <v>391386</v>
          </cell>
          <cell r="F57">
            <v>994499999</v>
          </cell>
          <cell r="G57">
            <v>0</v>
          </cell>
          <cell r="H57">
            <v>13775947883</v>
          </cell>
          <cell r="J57">
            <v>758964531</v>
          </cell>
          <cell r="K57">
            <v>235144082</v>
          </cell>
          <cell r="L57">
            <v>391386</v>
          </cell>
          <cell r="M57">
            <v>994499999</v>
          </cell>
          <cell r="N57">
            <v>0</v>
          </cell>
          <cell r="O57">
            <v>0</v>
          </cell>
          <cell r="P57">
            <v>0</v>
          </cell>
          <cell r="Q57">
            <v>0</v>
          </cell>
          <cell r="R57">
            <v>0</v>
          </cell>
          <cell r="S57">
            <v>0</v>
          </cell>
          <cell r="U57">
            <v>46004451028</v>
          </cell>
          <cell r="V57">
            <v>24628400000</v>
          </cell>
          <cell r="W57">
            <v>21280873227</v>
          </cell>
          <cell r="X57">
            <v>0.15730213404743387</v>
          </cell>
          <cell r="Y57">
            <v>22470559210</v>
          </cell>
          <cell r="Z57">
            <v>24628400000</v>
          </cell>
          <cell r="AA57">
            <v>21376051028</v>
          </cell>
          <cell r="AB57" t="str">
            <v>Proyección ETC</v>
          </cell>
        </row>
        <row r="58">
          <cell r="B58" t="str">
            <v>MAICAO</v>
          </cell>
          <cell r="C58">
            <v>83584117</v>
          </cell>
          <cell r="D58">
            <v>4342664</v>
          </cell>
          <cell r="E58">
            <v>0</v>
          </cell>
          <cell r="F58">
            <v>87926781</v>
          </cell>
          <cell r="G58">
            <v>85305014</v>
          </cell>
          <cell r="H58">
            <v>2703423971.4000001</v>
          </cell>
          <cell r="J58">
            <v>83584117</v>
          </cell>
          <cell r="K58">
            <v>4342664</v>
          </cell>
          <cell r="L58">
            <v>0</v>
          </cell>
          <cell r="M58">
            <v>87926781</v>
          </cell>
          <cell r="N58">
            <v>85305014</v>
          </cell>
          <cell r="O58">
            <v>0</v>
          </cell>
          <cell r="P58">
            <v>0</v>
          </cell>
          <cell r="Q58">
            <v>7265262432</v>
          </cell>
          <cell r="R58">
            <v>7265262432</v>
          </cell>
          <cell r="S58">
            <v>0</v>
          </cell>
          <cell r="U58">
            <v>13744063859</v>
          </cell>
          <cell r="V58">
            <v>3983327402</v>
          </cell>
          <cell r="W58">
            <v>3487450852</v>
          </cell>
          <cell r="X58">
            <v>0.14218882818538425</v>
          </cell>
          <cell r="Y58">
            <v>3748773101</v>
          </cell>
          <cell r="Z58">
            <v>3983327402</v>
          </cell>
          <cell r="AA58">
            <v>9760736457</v>
          </cell>
          <cell r="AB58" t="str">
            <v>Proyección ETC</v>
          </cell>
        </row>
        <row r="59">
          <cell r="B59" t="str">
            <v>MALAMBO</v>
          </cell>
          <cell r="C59">
            <v>347571314</v>
          </cell>
          <cell r="D59">
            <v>10866909</v>
          </cell>
          <cell r="E59">
            <v>0</v>
          </cell>
          <cell r="F59">
            <v>358438223</v>
          </cell>
          <cell r="G59">
            <v>0</v>
          </cell>
          <cell r="H59">
            <v>0</v>
          </cell>
          <cell r="J59">
            <v>347571314</v>
          </cell>
          <cell r="K59">
            <v>10866909</v>
          </cell>
          <cell r="L59">
            <v>0</v>
          </cell>
          <cell r="M59">
            <v>358438223</v>
          </cell>
          <cell r="N59">
            <v>0</v>
          </cell>
          <cell r="O59">
            <v>0</v>
          </cell>
          <cell r="P59">
            <v>0</v>
          </cell>
          <cell r="Q59">
            <v>7226090000</v>
          </cell>
          <cell r="R59">
            <v>7190731847</v>
          </cell>
          <cell r="S59">
            <v>-35358153</v>
          </cell>
          <cell r="U59">
            <v>4589598742</v>
          </cell>
          <cell r="V59">
            <v>2548680132</v>
          </cell>
          <cell r="W59">
            <v>2530166947</v>
          </cell>
          <cell r="X59">
            <v>7.3169816015306033E-3</v>
          </cell>
          <cell r="Y59">
            <v>2517627343</v>
          </cell>
          <cell r="Z59">
            <v>2548680132</v>
          </cell>
          <cell r="AA59">
            <v>2040918610</v>
          </cell>
          <cell r="AB59" t="str">
            <v>Proyección ETC</v>
          </cell>
        </row>
        <row r="60">
          <cell r="B60" t="str">
            <v>MANIZALES</v>
          </cell>
          <cell r="C60">
            <v>2367252510</v>
          </cell>
          <cell r="D60">
            <v>150404765</v>
          </cell>
          <cell r="E60">
            <v>215177514</v>
          </cell>
          <cell r="F60">
            <v>2732834789</v>
          </cell>
          <cell r="G60">
            <v>0</v>
          </cell>
          <cell r="H60">
            <v>8518162020.8000002</v>
          </cell>
          <cell r="J60">
            <v>2367252510</v>
          </cell>
          <cell r="K60">
            <v>150404765</v>
          </cell>
          <cell r="L60">
            <v>215177514</v>
          </cell>
          <cell r="M60">
            <v>2732834789</v>
          </cell>
          <cell r="N60">
            <v>0</v>
          </cell>
          <cell r="O60">
            <v>0</v>
          </cell>
          <cell r="P60">
            <v>0</v>
          </cell>
          <cell r="Q60">
            <v>1157986066</v>
          </cell>
          <cell r="R60">
            <v>1100086763</v>
          </cell>
          <cell r="S60">
            <v>-57899303</v>
          </cell>
          <cell r="U60">
            <v>17077622281</v>
          </cell>
          <cell r="V60">
            <v>0</v>
          </cell>
          <cell r="W60">
            <v>12598158914</v>
          </cell>
          <cell r="X60">
            <v>-1</v>
          </cell>
          <cell r="Y60">
            <v>12371602541</v>
          </cell>
          <cell r="Z60">
            <v>12598158914</v>
          </cell>
          <cell r="AA60">
            <v>4479463367</v>
          </cell>
          <cell r="AB60" t="str">
            <v>Sin información ETC-proyección MEN</v>
          </cell>
        </row>
        <row r="61">
          <cell r="B61" t="str">
            <v>MEDELLIN</v>
          </cell>
          <cell r="C61">
            <v>4429004502</v>
          </cell>
          <cell r="D61">
            <v>75471147</v>
          </cell>
          <cell r="E61">
            <v>192402352</v>
          </cell>
          <cell r="F61">
            <v>4696878001</v>
          </cell>
          <cell r="G61">
            <v>138004361</v>
          </cell>
          <cell r="H61">
            <v>6735256767</v>
          </cell>
          <cell r="J61">
            <v>4429004502</v>
          </cell>
          <cell r="K61">
            <v>75471147</v>
          </cell>
          <cell r="L61">
            <v>192402352</v>
          </cell>
          <cell r="M61">
            <v>4696878001</v>
          </cell>
          <cell r="N61">
            <v>138004361</v>
          </cell>
          <cell r="O61">
            <v>0</v>
          </cell>
          <cell r="P61">
            <v>0</v>
          </cell>
          <cell r="Q61">
            <v>32965708762</v>
          </cell>
          <cell r="R61">
            <v>32328381519</v>
          </cell>
          <cell r="S61">
            <v>-637327243</v>
          </cell>
          <cell r="U61">
            <v>59431421158</v>
          </cell>
          <cell r="V61">
            <v>19096463127</v>
          </cell>
          <cell r="W61">
            <v>18258449088</v>
          </cell>
          <cell r="X61">
            <v>4.5897328681151039E-2</v>
          </cell>
          <cell r="Y61">
            <v>19144545526</v>
          </cell>
          <cell r="Z61">
            <v>19096463127</v>
          </cell>
          <cell r="AA61">
            <v>40334958031</v>
          </cell>
          <cell r="AB61" t="str">
            <v>Proyección ETC</v>
          </cell>
        </row>
        <row r="62">
          <cell r="B62" t="str">
            <v>META</v>
          </cell>
          <cell r="C62">
            <v>669176752</v>
          </cell>
          <cell r="D62">
            <v>15909175</v>
          </cell>
          <cell r="E62">
            <v>386835</v>
          </cell>
          <cell r="F62">
            <v>685472762</v>
          </cell>
          <cell r="G62">
            <v>2565839096</v>
          </cell>
          <cell r="H62">
            <v>1674533864</v>
          </cell>
          <cell r="J62">
            <v>669176752</v>
          </cell>
          <cell r="K62">
            <v>15909175</v>
          </cell>
          <cell r="L62">
            <v>386835</v>
          </cell>
          <cell r="M62">
            <v>685472762</v>
          </cell>
          <cell r="N62">
            <v>2565839096</v>
          </cell>
          <cell r="O62">
            <v>0</v>
          </cell>
          <cell r="P62">
            <v>0</v>
          </cell>
          <cell r="Q62">
            <v>11374359028</v>
          </cell>
          <cell r="R62">
            <v>10965587357</v>
          </cell>
          <cell r="S62">
            <v>-408771671</v>
          </cell>
          <cell r="U62">
            <v>22172111462</v>
          </cell>
          <cell r="V62">
            <v>11311922740</v>
          </cell>
          <cell r="W62">
            <v>10444071613</v>
          </cell>
          <cell r="X62">
            <v>8.3095095395531837E-2</v>
          </cell>
          <cell r="Y62">
            <v>10784107330</v>
          </cell>
          <cell r="Z62">
            <v>11311922740</v>
          </cell>
          <cell r="AA62">
            <v>10860188722</v>
          </cell>
          <cell r="AB62" t="str">
            <v>Proyección ETC</v>
          </cell>
        </row>
        <row r="63">
          <cell r="B63" t="str">
            <v>MONTERIA</v>
          </cell>
          <cell r="C63">
            <v>382922944</v>
          </cell>
          <cell r="D63">
            <v>131882664</v>
          </cell>
          <cell r="E63">
            <v>936477</v>
          </cell>
          <cell r="F63">
            <v>515742085</v>
          </cell>
          <cell r="G63">
            <v>0</v>
          </cell>
          <cell r="H63">
            <v>8598465586.2000008</v>
          </cell>
          <cell r="J63">
            <v>382922944</v>
          </cell>
          <cell r="K63">
            <v>131882664</v>
          </cell>
          <cell r="L63">
            <v>936477</v>
          </cell>
          <cell r="M63">
            <v>515742085</v>
          </cell>
          <cell r="N63">
            <v>0</v>
          </cell>
          <cell r="O63">
            <v>0</v>
          </cell>
          <cell r="P63">
            <v>0</v>
          </cell>
          <cell r="Q63">
            <v>12721005054</v>
          </cell>
          <cell r="R63">
            <v>12367700340</v>
          </cell>
          <cell r="S63">
            <v>-353304714</v>
          </cell>
          <cell r="U63">
            <v>28037241527</v>
          </cell>
          <cell r="V63">
            <v>26378231986</v>
          </cell>
          <cell r="W63">
            <v>25810283417</v>
          </cell>
          <cell r="X63">
            <v>2.2004739731990686E-2</v>
          </cell>
          <cell r="Y63">
            <v>25795512137</v>
          </cell>
          <cell r="Z63">
            <v>26378231986</v>
          </cell>
          <cell r="AA63">
            <v>1659009541</v>
          </cell>
          <cell r="AB63" t="str">
            <v>Proyección ETC</v>
          </cell>
        </row>
        <row r="64">
          <cell r="B64" t="str">
            <v>MOSQUERA</v>
          </cell>
          <cell r="C64">
            <v>96906459</v>
          </cell>
          <cell r="D64">
            <v>4457344</v>
          </cell>
          <cell r="E64">
            <v>0</v>
          </cell>
          <cell r="F64">
            <v>101363803</v>
          </cell>
          <cell r="G64">
            <v>0</v>
          </cell>
          <cell r="H64">
            <v>2146524136.4000001</v>
          </cell>
          <cell r="J64">
            <v>96906459</v>
          </cell>
          <cell r="K64">
            <v>4457344</v>
          </cell>
          <cell r="L64">
            <v>0</v>
          </cell>
          <cell r="M64">
            <v>101363803</v>
          </cell>
          <cell r="N64">
            <v>0</v>
          </cell>
          <cell r="O64">
            <v>0</v>
          </cell>
          <cell r="P64">
            <v>0</v>
          </cell>
          <cell r="Q64">
            <v>3373952778</v>
          </cell>
          <cell r="R64">
            <v>3373952778</v>
          </cell>
          <cell r="S64">
            <v>0</v>
          </cell>
          <cell r="U64">
            <v>2435379648</v>
          </cell>
          <cell r="V64">
            <v>1811328044</v>
          </cell>
          <cell r="W64">
            <v>1793798045</v>
          </cell>
          <cell r="X64">
            <v>9.7725599873759172E-3</v>
          </cell>
          <cell r="Y64">
            <v>1884289459</v>
          </cell>
          <cell r="Z64">
            <v>1811328044</v>
          </cell>
          <cell r="AA64">
            <v>624051604</v>
          </cell>
          <cell r="AB64" t="str">
            <v>Proyección ETC</v>
          </cell>
        </row>
        <row r="65">
          <cell r="B65" t="str">
            <v>NARIÑO</v>
          </cell>
          <cell r="C65">
            <v>2567156278</v>
          </cell>
          <cell r="D65">
            <v>54895545</v>
          </cell>
          <cell r="E65">
            <v>822882</v>
          </cell>
          <cell r="F65">
            <v>2622874705</v>
          </cell>
          <cell r="G65">
            <v>0</v>
          </cell>
          <cell r="H65">
            <v>4638072799.4000006</v>
          </cell>
          <cell r="J65">
            <v>2567156278</v>
          </cell>
          <cell r="K65">
            <v>54895545</v>
          </cell>
          <cell r="L65">
            <v>822882</v>
          </cell>
          <cell r="M65">
            <v>2622874705</v>
          </cell>
          <cell r="N65">
            <v>0</v>
          </cell>
          <cell r="O65">
            <v>0</v>
          </cell>
          <cell r="P65">
            <v>0</v>
          </cell>
          <cell r="Q65">
            <v>14353820516</v>
          </cell>
          <cell r="R65">
            <v>13636129490</v>
          </cell>
          <cell r="S65">
            <v>-717691026</v>
          </cell>
          <cell r="U65">
            <v>61793839458</v>
          </cell>
          <cell r="V65">
            <v>59600000000</v>
          </cell>
          <cell r="W65">
            <v>55844866909</v>
          </cell>
          <cell r="X65">
            <v>6.7242224735158507E-2</v>
          </cell>
          <cell r="Y65">
            <v>55954367865</v>
          </cell>
          <cell r="Z65">
            <v>59600000000</v>
          </cell>
          <cell r="AA65">
            <v>2193839458</v>
          </cell>
          <cell r="AB65" t="str">
            <v>Proyección ETC</v>
          </cell>
        </row>
        <row r="66">
          <cell r="B66" t="str">
            <v>NEIVA</v>
          </cell>
          <cell r="C66">
            <v>431438054</v>
          </cell>
          <cell r="D66">
            <v>54611863</v>
          </cell>
          <cell r="E66">
            <v>13224905</v>
          </cell>
          <cell r="F66">
            <v>499274822</v>
          </cell>
          <cell r="G66">
            <v>0</v>
          </cell>
          <cell r="H66">
            <v>3157141035</v>
          </cell>
          <cell r="J66">
            <v>431255433</v>
          </cell>
          <cell r="K66">
            <v>54611863</v>
          </cell>
          <cell r="L66">
            <v>13224905</v>
          </cell>
          <cell r="M66">
            <v>499092201</v>
          </cell>
          <cell r="N66">
            <v>0</v>
          </cell>
          <cell r="O66">
            <v>-182621</v>
          </cell>
          <cell r="P66">
            <v>0</v>
          </cell>
          <cell r="Q66">
            <v>0</v>
          </cell>
          <cell r="R66">
            <v>0</v>
          </cell>
          <cell r="S66">
            <v>0</v>
          </cell>
          <cell r="U66">
            <v>20759579925</v>
          </cell>
          <cell r="V66">
            <v>0</v>
          </cell>
          <cell r="W66">
            <v>19272264466</v>
          </cell>
          <cell r="X66">
            <v>-1</v>
          </cell>
          <cell r="Y66">
            <v>19688605074</v>
          </cell>
          <cell r="Z66">
            <v>19688605074</v>
          </cell>
          <cell r="AA66">
            <v>1070974851</v>
          </cell>
          <cell r="AB66" t="str">
            <v>Sin información ETC-proyección MEN</v>
          </cell>
        </row>
        <row r="67">
          <cell r="B67" t="str">
            <v>NORTE DE SANTANDER</v>
          </cell>
          <cell r="C67">
            <v>1226068096</v>
          </cell>
          <cell r="D67">
            <v>50690914</v>
          </cell>
          <cell r="E67">
            <v>29867053</v>
          </cell>
          <cell r="F67">
            <v>1306626063</v>
          </cell>
          <cell r="G67">
            <v>63420121</v>
          </cell>
          <cell r="H67">
            <v>1021539201</v>
          </cell>
          <cell r="J67">
            <v>1226068096</v>
          </cell>
          <cell r="K67">
            <v>50690914</v>
          </cell>
          <cell r="L67">
            <v>29867053</v>
          </cell>
          <cell r="M67">
            <v>1306626063</v>
          </cell>
          <cell r="N67">
            <v>63420121</v>
          </cell>
          <cell r="O67">
            <v>0</v>
          </cell>
          <cell r="P67">
            <v>0</v>
          </cell>
          <cell r="Q67">
            <v>11417734439</v>
          </cell>
          <cell r="R67">
            <v>11417734439</v>
          </cell>
          <cell r="S67">
            <v>0</v>
          </cell>
          <cell r="U67">
            <v>33981939000</v>
          </cell>
          <cell r="V67">
            <v>32925290541</v>
          </cell>
          <cell r="W67">
            <v>31646623221</v>
          </cell>
          <cell r="X67">
            <v>4.0404542091919238E-2</v>
          </cell>
          <cell r="Y67">
            <v>31783244492</v>
          </cell>
          <cell r="Z67">
            <v>32925290541</v>
          </cell>
          <cell r="AA67">
            <v>1056648459</v>
          </cell>
          <cell r="AB67" t="str">
            <v>Proyección ETC</v>
          </cell>
        </row>
        <row r="68">
          <cell r="B68" t="str">
            <v>PALMIRA</v>
          </cell>
          <cell r="C68">
            <v>259545419</v>
          </cell>
          <cell r="D68">
            <v>5211793</v>
          </cell>
          <cell r="E68">
            <v>9048451</v>
          </cell>
          <cell r="F68">
            <v>273805663</v>
          </cell>
          <cell r="G68">
            <v>0</v>
          </cell>
          <cell r="H68">
            <v>1846248293.8000002</v>
          </cell>
          <cell r="J68">
            <v>259545419</v>
          </cell>
          <cell r="K68">
            <v>5211793</v>
          </cell>
          <cell r="L68">
            <v>9048451</v>
          </cell>
          <cell r="M68">
            <v>273805663</v>
          </cell>
          <cell r="N68">
            <v>0</v>
          </cell>
          <cell r="O68">
            <v>0</v>
          </cell>
          <cell r="P68">
            <v>0</v>
          </cell>
          <cell r="Q68">
            <v>0</v>
          </cell>
          <cell r="R68">
            <v>0</v>
          </cell>
          <cell r="S68">
            <v>0</v>
          </cell>
          <cell r="U68">
            <v>8920031568</v>
          </cell>
          <cell r="V68">
            <v>8791056329</v>
          </cell>
          <cell r="W68">
            <v>8053430994</v>
          </cell>
          <cell r="X68">
            <v>9.1591439170404243E-2</v>
          </cell>
          <cell r="Y68">
            <v>8310619674</v>
          </cell>
          <cell r="Z68">
            <v>8791056329</v>
          </cell>
          <cell r="AA68">
            <v>128975239</v>
          </cell>
          <cell r="AB68" t="str">
            <v>Proyección ETC</v>
          </cell>
        </row>
        <row r="69">
          <cell r="B69" t="str">
            <v>PASTO</v>
          </cell>
          <cell r="C69">
            <v>1412510877</v>
          </cell>
          <cell r="D69">
            <v>15603017</v>
          </cell>
          <cell r="E69">
            <v>45113864</v>
          </cell>
          <cell r="F69">
            <v>1473227758</v>
          </cell>
          <cell r="G69">
            <v>0</v>
          </cell>
          <cell r="H69">
            <v>2846043413</v>
          </cell>
          <cell r="J69">
            <v>1412510877</v>
          </cell>
          <cell r="K69">
            <v>15603017</v>
          </cell>
          <cell r="L69">
            <v>45113864</v>
          </cell>
          <cell r="M69">
            <v>1473227758</v>
          </cell>
          <cell r="N69">
            <v>0</v>
          </cell>
          <cell r="O69">
            <v>0</v>
          </cell>
          <cell r="P69">
            <v>0</v>
          </cell>
          <cell r="Q69">
            <v>6754980335</v>
          </cell>
          <cell r="R69">
            <v>6417231318</v>
          </cell>
          <cell r="S69">
            <v>-337749017</v>
          </cell>
          <cell r="U69">
            <v>19135360868</v>
          </cell>
          <cell r="V69">
            <v>0</v>
          </cell>
          <cell r="W69">
            <v>18102473775</v>
          </cell>
          <cell r="X69">
            <v>-1</v>
          </cell>
          <cell r="Y69">
            <v>16997073581</v>
          </cell>
          <cell r="Z69">
            <v>18102473775</v>
          </cell>
          <cell r="AA69">
            <v>1032887093</v>
          </cell>
          <cell r="AB69" t="str">
            <v>Sin información ETC-proyección MEN</v>
          </cell>
        </row>
        <row r="70">
          <cell r="B70" t="str">
            <v>PEREIRA</v>
          </cell>
          <cell r="C70">
            <v>2250794495</v>
          </cell>
          <cell r="D70">
            <v>362863068</v>
          </cell>
          <cell r="E70">
            <v>25599553</v>
          </cell>
          <cell r="F70">
            <v>2639257116</v>
          </cell>
          <cell r="G70">
            <v>0</v>
          </cell>
          <cell r="H70">
            <v>5668521752</v>
          </cell>
          <cell r="J70">
            <v>2250794495</v>
          </cell>
          <cell r="K70">
            <v>362863068</v>
          </cell>
          <cell r="L70">
            <v>25599553</v>
          </cell>
          <cell r="M70">
            <v>2639257116</v>
          </cell>
          <cell r="N70">
            <v>0</v>
          </cell>
          <cell r="O70">
            <v>0</v>
          </cell>
          <cell r="P70">
            <v>0</v>
          </cell>
          <cell r="Q70">
            <v>10280574000</v>
          </cell>
          <cell r="R70">
            <v>9766545300</v>
          </cell>
          <cell r="S70">
            <v>-514028700</v>
          </cell>
          <cell r="U70">
            <v>13438355592</v>
          </cell>
          <cell r="V70">
            <v>9309080156</v>
          </cell>
          <cell r="W70">
            <v>8933037591</v>
          </cell>
          <cell r="X70">
            <v>4.2095710576530054E-2</v>
          </cell>
          <cell r="Y70">
            <v>9560471021</v>
          </cell>
          <cell r="Z70">
            <v>9309080156</v>
          </cell>
          <cell r="AA70">
            <v>4129275436</v>
          </cell>
          <cell r="AB70" t="str">
            <v>Proyección ETC</v>
          </cell>
        </row>
        <row r="71">
          <cell r="B71" t="str">
            <v>PIEDECUESTA</v>
          </cell>
          <cell r="C71">
            <v>588735324</v>
          </cell>
          <cell r="D71">
            <v>2794207</v>
          </cell>
          <cell r="E71">
            <v>45612564</v>
          </cell>
          <cell r="F71">
            <v>637142095</v>
          </cell>
          <cell r="G71">
            <v>0</v>
          </cell>
          <cell r="H71">
            <v>566304718.80000007</v>
          </cell>
          <cell r="J71">
            <v>588735324</v>
          </cell>
          <cell r="K71">
            <v>2794207</v>
          </cell>
          <cell r="L71">
            <v>45612564</v>
          </cell>
          <cell r="M71">
            <v>637142095</v>
          </cell>
          <cell r="N71">
            <v>0</v>
          </cell>
          <cell r="O71">
            <v>0</v>
          </cell>
          <cell r="P71">
            <v>0</v>
          </cell>
          <cell r="Q71">
            <v>0</v>
          </cell>
          <cell r="R71">
            <v>0</v>
          </cell>
          <cell r="S71">
            <v>0</v>
          </cell>
          <cell r="U71">
            <v>7680199248</v>
          </cell>
          <cell r="V71">
            <v>6780199248</v>
          </cell>
          <cell r="W71">
            <v>6153535315</v>
          </cell>
          <cell r="X71">
            <v>0.10183803308521355</v>
          </cell>
          <cell r="Y71">
            <v>7481029010</v>
          </cell>
          <cell r="Z71">
            <v>6780199248</v>
          </cell>
          <cell r="AA71">
            <v>900000000</v>
          </cell>
          <cell r="AB71" t="str">
            <v>Proyección ETC</v>
          </cell>
        </row>
        <row r="72">
          <cell r="B72" t="str">
            <v>PITALITO</v>
          </cell>
          <cell r="C72">
            <v>69791871</v>
          </cell>
          <cell r="D72">
            <v>2175499</v>
          </cell>
          <cell r="E72">
            <v>314131</v>
          </cell>
          <cell r="F72">
            <v>72281501</v>
          </cell>
          <cell r="G72">
            <v>0</v>
          </cell>
          <cell r="H72">
            <v>0</v>
          </cell>
          <cell r="J72">
            <v>69791871</v>
          </cell>
          <cell r="K72">
            <v>2175499</v>
          </cell>
          <cell r="L72">
            <v>314131</v>
          </cell>
          <cell r="M72">
            <v>72281501</v>
          </cell>
          <cell r="N72">
            <v>0</v>
          </cell>
          <cell r="O72">
            <v>0</v>
          </cell>
          <cell r="P72">
            <v>0</v>
          </cell>
          <cell r="Q72">
            <v>0</v>
          </cell>
          <cell r="R72">
            <v>0</v>
          </cell>
          <cell r="S72">
            <v>0</v>
          </cell>
          <cell r="U72">
            <v>6476187070</v>
          </cell>
          <cell r="V72">
            <v>0</v>
          </cell>
          <cell r="W72">
            <v>3673779808</v>
          </cell>
          <cell r="X72">
            <v>-1</v>
          </cell>
          <cell r="Y72">
            <v>3112147760</v>
          </cell>
          <cell r="Z72">
            <v>3673779808</v>
          </cell>
          <cell r="AA72">
            <v>2802407262</v>
          </cell>
          <cell r="AB72" t="str">
            <v>Sin información ETC-proyección MEN</v>
          </cell>
        </row>
        <row r="73">
          <cell r="B73" t="str">
            <v>POPAYAN</v>
          </cell>
          <cell r="C73">
            <v>516155575</v>
          </cell>
          <cell r="D73">
            <v>65607904</v>
          </cell>
          <cell r="E73">
            <v>107538816</v>
          </cell>
          <cell r="F73">
            <v>689302295</v>
          </cell>
          <cell r="G73">
            <v>0</v>
          </cell>
          <cell r="H73">
            <v>1094019864.6000001</v>
          </cell>
          <cell r="J73">
            <v>508400327</v>
          </cell>
          <cell r="K73">
            <v>63904339</v>
          </cell>
          <cell r="L73">
            <v>94863324</v>
          </cell>
          <cell r="M73">
            <v>667167990</v>
          </cell>
          <cell r="N73">
            <v>0</v>
          </cell>
          <cell r="O73">
            <v>-22134305</v>
          </cell>
          <cell r="P73">
            <v>0</v>
          </cell>
          <cell r="Q73">
            <v>10510628096</v>
          </cell>
          <cell r="R73">
            <v>10300415534</v>
          </cell>
          <cell r="S73">
            <v>-210212562</v>
          </cell>
          <cell r="U73">
            <v>14490677295</v>
          </cell>
          <cell r="V73">
            <v>13691481459.061367</v>
          </cell>
          <cell r="W73">
            <v>14120913050</v>
          </cell>
          <cell r="X73">
            <v>-3.0411035704141831E-2</v>
          </cell>
          <cell r="Y73">
            <v>13745806254</v>
          </cell>
          <cell r="Z73">
            <v>14120913050</v>
          </cell>
          <cell r="AA73">
            <v>369764245</v>
          </cell>
          <cell r="AB73" t="str">
            <v>Sin información ETC-proyección MEN</v>
          </cell>
        </row>
        <row r="74">
          <cell r="B74" t="str">
            <v>PUTUMAYO</v>
          </cell>
          <cell r="C74">
            <v>803588584</v>
          </cell>
          <cell r="D74">
            <v>95539903</v>
          </cell>
          <cell r="E74">
            <v>1510088</v>
          </cell>
          <cell r="F74">
            <v>900638575</v>
          </cell>
          <cell r="G74">
            <v>2361235608</v>
          </cell>
          <cell r="H74">
            <v>2789717009.4000001</v>
          </cell>
          <cell r="J74">
            <v>803588584</v>
          </cell>
          <cell r="K74">
            <v>95539903</v>
          </cell>
          <cell r="L74">
            <v>1510088</v>
          </cell>
          <cell r="M74">
            <v>900638575</v>
          </cell>
          <cell r="N74">
            <v>2361235608</v>
          </cell>
          <cell r="O74">
            <v>0</v>
          </cell>
          <cell r="P74">
            <v>0</v>
          </cell>
          <cell r="Q74">
            <v>1514034352</v>
          </cell>
          <cell r="R74">
            <v>1514034352</v>
          </cell>
          <cell r="S74">
            <v>0</v>
          </cell>
          <cell r="U74">
            <v>34549201465</v>
          </cell>
          <cell r="V74">
            <v>0</v>
          </cell>
          <cell r="W74">
            <v>20201181621</v>
          </cell>
          <cell r="X74">
            <v>-1</v>
          </cell>
          <cell r="Y74">
            <v>20678741936</v>
          </cell>
          <cell r="Z74">
            <v>20678741936</v>
          </cell>
          <cell r="AA74">
            <v>13870459529</v>
          </cell>
          <cell r="AB74" t="str">
            <v>Sin información ETC-proyección MEN</v>
          </cell>
        </row>
        <row r="75">
          <cell r="B75" t="str">
            <v>QUIBDO</v>
          </cell>
          <cell r="C75">
            <v>221715528</v>
          </cell>
          <cell r="D75">
            <v>4512473</v>
          </cell>
          <cell r="E75">
            <v>1178723</v>
          </cell>
          <cell r="F75">
            <v>227406724</v>
          </cell>
          <cell r="G75">
            <v>0</v>
          </cell>
          <cell r="H75">
            <v>1286788049</v>
          </cell>
          <cell r="J75">
            <v>211448510</v>
          </cell>
          <cell r="K75">
            <v>3992493</v>
          </cell>
          <cell r="L75">
            <v>1178723</v>
          </cell>
          <cell r="M75">
            <v>216619726</v>
          </cell>
          <cell r="N75">
            <v>0</v>
          </cell>
          <cell r="O75">
            <v>-10786998</v>
          </cell>
          <cell r="P75">
            <v>0</v>
          </cell>
          <cell r="Q75">
            <v>1815000000</v>
          </cell>
          <cell r="R75">
            <v>1815000000</v>
          </cell>
          <cell r="S75">
            <v>0</v>
          </cell>
          <cell r="U75">
            <v>7883255443</v>
          </cell>
          <cell r="V75">
            <v>6461366476</v>
          </cell>
          <cell r="W75">
            <v>8678938841</v>
          </cell>
          <cell r="X75">
            <v>-0.2555119243984082</v>
          </cell>
          <cell r="Y75">
            <v>6954825804</v>
          </cell>
          <cell r="Z75">
            <v>8678938841</v>
          </cell>
          <cell r="AA75">
            <v>0</v>
          </cell>
          <cell r="AB75" t="str">
            <v>Sin información ETC-proyección MEN</v>
          </cell>
        </row>
        <row r="76">
          <cell r="B76" t="str">
            <v>QUINDIO</v>
          </cell>
          <cell r="C76">
            <v>1301166465</v>
          </cell>
          <cell r="D76">
            <v>52498717</v>
          </cell>
          <cell r="E76">
            <v>42966305</v>
          </cell>
          <cell r="F76">
            <v>1396631487</v>
          </cell>
          <cell r="G76">
            <v>2296502</v>
          </cell>
          <cell r="H76">
            <v>8235737405.6000004</v>
          </cell>
          <cell r="J76">
            <v>1301166465</v>
          </cell>
          <cell r="K76">
            <v>52498717</v>
          </cell>
          <cell r="L76">
            <v>42966305</v>
          </cell>
          <cell r="M76">
            <v>1396631487</v>
          </cell>
          <cell r="N76">
            <v>2296502</v>
          </cell>
          <cell r="O76">
            <v>0</v>
          </cell>
          <cell r="P76">
            <v>0</v>
          </cell>
          <cell r="Q76">
            <v>0</v>
          </cell>
          <cell r="R76">
            <v>0</v>
          </cell>
          <cell r="S76">
            <v>0</v>
          </cell>
          <cell r="U76">
            <v>16252406864</v>
          </cell>
          <cell r="V76">
            <v>15378000000</v>
          </cell>
          <cell r="W76">
            <v>15229873025</v>
          </cell>
          <cell r="X76">
            <v>9.7260807596259991E-3</v>
          </cell>
          <cell r="Y76">
            <v>14935003724</v>
          </cell>
          <cell r="Z76">
            <v>15378000000</v>
          </cell>
          <cell r="AA76">
            <v>874406864</v>
          </cell>
          <cell r="AB76" t="str">
            <v>Proyección ETC</v>
          </cell>
        </row>
        <row r="77">
          <cell r="B77" t="str">
            <v>RIOHACHA</v>
          </cell>
          <cell r="C77">
            <v>243026607</v>
          </cell>
          <cell r="D77">
            <v>44311964</v>
          </cell>
          <cell r="E77">
            <v>0</v>
          </cell>
          <cell r="F77">
            <v>287338571</v>
          </cell>
          <cell r="G77">
            <v>0</v>
          </cell>
          <cell r="H77">
            <v>2156613011.8000002</v>
          </cell>
          <cell r="J77">
            <v>243026607</v>
          </cell>
          <cell r="K77">
            <v>44311964</v>
          </cell>
          <cell r="L77">
            <v>0</v>
          </cell>
          <cell r="M77">
            <v>287338571</v>
          </cell>
          <cell r="N77">
            <v>0</v>
          </cell>
          <cell r="O77">
            <v>0</v>
          </cell>
          <cell r="P77">
            <v>0</v>
          </cell>
          <cell r="Q77">
            <v>12608547481</v>
          </cell>
          <cell r="R77">
            <v>12608547481</v>
          </cell>
          <cell r="S77">
            <v>0</v>
          </cell>
          <cell r="U77">
            <v>17139553626</v>
          </cell>
          <cell r="V77">
            <v>10886428865</v>
          </cell>
          <cell r="W77">
            <v>9387305914</v>
          </cell>
          <cell r="X77">
            <v>0.15969682513107886</v>
          </cell>
          <cell r="Y77">
            <v>10141558395</v>
          </cell>
          <cell r="Z77">
            <v>10886428865</v>
          </cell>
          <cell r="AA77">
            <v>6253124761</v>
          </cell>
          <cell r="AB77" t="str">
            <v>Proyección ETC</v>
          </cell>
        </row>
        <row r="78">
          <cell r="B78" t="str">
            <v>RIONEGRO</v>
          </cell>
          <cell r="C78">
            <v>287071753</v>
          </cell>
          <cell r="D78">
            <v>4520663</v>
          </cell>
          <cell r="E78">
            <v>2983861</v>
          </cell>
          <cell r="F78">
            <v>294576277</v>
          </cell>
          <cell r="G78">
            <v>0</v>
          </cell>
          <cell r="H78">
            <v>1685597500.8000002</v>
          </cell>
          <cell r="J78">
            <v>287071753</v>
          </cell>
          <cell r="K78">
            <v>4520663</v>
          </cell>
          <cell r="L78">
            <v>2983861</v>
          </cell>
          <cell r="M78">
            <v>294576277</v>
          </cell>
          <cell r="N78">
            <v>0</v>
          </cell>
          <cell r="O78">
            <v>0</v>
          </cell>
          <cell r="P78">
            <v>0</v>
          </cell>
          <cell r="Q78">
            <v>0</v>
          </cell>
          <cell r="R78">
            <v>0</v>
          </cell>
          <cell r="S78">
            <v>0</v>
          </cell>
          <cell r="U78">
            <v>3257283511</v>
          </cell>
          <cell r="V78">
            <v>646214244</v>
          </cell>
          <cell r="W78">
            <v>617878961</v>
          </cell>
          <cell r="X78">
            <v>4.5858954242657957E-2</v>
          </cell>
          <cell r="Y78">
            <v>663622918</v>
          </cell>
          <cell r="Z78">
            <v>646214244</v>
          </cell>
          <cell r="AA78">
            <v>2611069267</v>
          </cell>
          <cell r="AB78" t="str">
            <v>Proyección ETC</v>
          </cell>
        </row>
        <row r="79">
          <cell r="B79" t="str">
            <v>RISARALDA</v>
          </cell>
          <cell r="C79">
            <v>737606637</v>
          </cell>
          <cell r="D79">
            <v>46536100</v>
          </cell>
          <cell r="E79">
            <v>967668</v>
          </cell>
          <cell r="F79">
            <v>785110405</v>
          </cell>
          <cell r="G79">
            <v>161014663</v>
          </cell>
          <cell r="H79">
            <v>176293447.20000002</v>
          </cell>
          <cell r="J79">
            <v>737606637</v>
          </cell>
          <cell r="K79">
            <v>46536100</v>
          </cell>
          <cell r="L79">
            <v>967668</v>
          </cell>
          <cell r="M79">
            <v>785110405</v>
          </cell>
          <cell r="N79">
            <v>161014663</v>
          </cell>
          <cell r="O79">
            <v>0</v>
          </cell>
          <cell r="P79">
            <v>0</v>
          </cell>
          <cell r="Q79">
            <v>0</v>
          </cell>
          <cell r="R79">
            <v>0</v>
          </cell>
          <cell r="S79">
            <v>0</v>
          </cell>
          <cell r="U79">
            <v>16079205817</v>
          </cell>
          <cell r="V79">
            <v>0</v>
          </cell>
          <cell r="W79">
            <v>14703062167</v>
          </cell>
          <cell r="X79">
            <v>-1</v>
          </cell>
          <cell r="Y79">
            <v>15012344008</v>
          </cell>
          <cell r="Z79">
            <v>15012344008</v>
          </cell>
          <cell r="AA79">
            <v>1066861809</v>
          </cell>
          <cell r="AB79" t="str">
            <v>Sin información ETC-proyección MEN</v>
          </cell>
        </row>
        <row r="80">
          <cell r="B80" t="str">
            <v>SABANETA</v>
          </cell>
          <cell r="C80">
            <v>283023524</v>
          </cell>
          <cell r="D80">
            <v>2255356</v>
          </cell>
          <cell r="E80">
            <v>1858127</v>
          </cell>
          <cell r="F80">
            <v>287137007</v>
          </cell>
          <cell r="G80">
            <v>0</v>
          </cell>
          <cell r="H80">
            <v>182011040.80000001</v>
          </cell>
          <cell r="J80">
            <v>283023524</v>
          </cell>
          <cell r="K80">
            <v>2255356</v>
          </cell>
          <cell r="L80">
            <v>1858127</v>
          </cell>
          <cell r="M80">
            <v>287137007</v>
          </cell>
          <cell r="N80">
            <v>0</v>
          </cell>
          <cell r="O80">
            <v>0</v>
          </cell>
          <cell r="P80">
            <v>0</v>
          </cell>
          <cell r="Q80">
            <v>0</v>
          </cell>
          <cell r="R80">
            <v>0</v>
          </cell>
          <cell r="S80">
            <v>0</v>
          </cell>
          <cell r="U80">
            <v>1899564204</v>
          </cell>
          <cell r="V80">
            <v>0</v>
          </cell>
          <cell r="W80">
            <v>412465560</v>
          </cell>
          <cell r="X80">
            <v>-1</v>
          </cell>
          <cell r="Y80">
            <v>404968628</v>
          </cell>
          <cell r="Z80">
            <v>412465560</v>
          </cell>
          <cell r="AA80">
            <v>1487098644</v>
          </cell>
          <cell r="AB80" t="str">
            <v>Sin información ETC-proyección MEN</v>
          </cell>
        </row>
        <row r="81">
          <cell r="B81" t="str">
            <v>SAHAGUN</v>
          </cell>
          <cell r="C81">
            <v>128701427</v>
          </cell>
          <cell r="D81">
            <v>1196421</v>
          </cell>
          <cell r="E81">
            <v>0</v>
          </cell>
          <cell r="F81">
            <v>129897848</v>
          </cell>
          <cell r="G81">
            <v>0</v>
          </cell>
          <cell r="H81">
            <v>2375635430.5999999</v>
          </cell>
          <cell r="J81">
            <v>127313052</v>
          </cell>
          <cell r="K81">
            <v>1196421</v>
          </cell>
          <cell r="L81">
            <v>0</v>
          </cell>
          <cell r="M81">
            <v>128509473</v>
          </cell>
          <cell r="N81">
            <v>0</v>
          </cell>
          <cell r="O81">
            <v>-1388375</v>
          </cell>
          <cell r="P81">
            <v>0</v>
          </cell>
          <cell r="Q81">
            <v>1993848898</v>
          </cell>
          <cell r="R81">
            <v>1993848898</v>
          </cell>
          <cell r="S81">
            <v>0</v>
          </cell>
          <cell r="U81">
            <v>4824668322</v>
          </cell>
          <cell r="V81">
            <v>2986356192</v>
          </cell>
          <cell r="W81">
            <v>2850355956</v>
          </cell>
          <cell r="X81">
            <v>4.7713421796923061E-2</v>
          </cell>
          <cell r="Y81">
            <v>3152791832</v>
          </cell>
          <cell r="Z81">
            <v>2986356192</v>
          </cell>
          <cell r="AA81">
            <v>1838312130</v>
          </cell>
          <cell r="AB81" t="str">
            <v>Proyección ETC</v>
          </cell>
        </row>
        <row r="82">
          <cell r="B82" t="str">
            <v>SAN ANDRES</v>
          </cell>
          <cell r="C82">
            <v>21366411</v>
          </cell>
          <cell r="D82">
            <v>1905928</v>
          </cell>
          <cell r="E82">
            <v>442596</v>
          </cell>
          <cell r="F82">
            <v>23714935</v>
          </cell>
          <cell r="G82">
            <v>0</v>
          </cell>
          <cell r="H82">
            <v>510982386.20000005</v>
          </cell>
          <cell r="J82">
            <v>21366411</v>
          </cell>
          <cell r="K82">
            <v>1905928</v>
          </cell>
          <cell r="L82">
            <v>442596</v>
          </cell>
          <cell r="M82">
            <v>23714935</v>
          </cell>
          <cell r="N82">
            <v>0</v>
          </cell>
          <cell r="O82">
            <v>0</v>
          </cell>
          <cell r="P82">
            <v>0</v>
          </cell>
          <cell r="Q82">
            <v>730298148</v>
          </cell>
          <cell r="R82">
            <v>693783241</v>
          </cell>
          <cell r="S82">
            <v>-36514907</v>
          </cell>
          <cell r="U82">
            <v>5676989569</v>
          </cell>
          <cell r="V82">
            <v>7661745144</v>
          </cell>
          <cell r="W82">
            <v>4087512598</v>
          </cell>
          <cell r="X82">
            <v>0.87442728561836236</v>
          </cell>
          <cell r="Y82">
            <v>4915064271</v>
          </cell>
          <cell r="Z82">
            <v>5676989569</v>
          </cell>
          <cell r="AA82">
            <v>0</v>
          </cell>
          <cell r="AB82" t="str">
            <v>Sin información ETC-proyección MEN</v>
          </cell>
        </row>
        <row r="83">
          <cell r="B83" t="str">
            <v>SANTA MARTA</v>
          </cell>
          <cell r="C83">
            <v>238650761</v>
          </cell>
          <cell r="D83">
            <v>34412135</v>
          </cell>
          <cell r="E83">
            <v>6404726</v>
          </cell>
          <cell r="F83">
            <v>279467622</v>
          </cell>
          <cell r="G83">
            <v>494998803</v>
          </cell>
          <cell r="H83">
            <v>6858555022.4000006</v>
          </cell>
          <cell r="J83">
            <v>238650761</v>
          </cell>
          <cell r="K83">
            <v>34412135</v>
          </cell>
          <cell r="L83">
            <v>6404726</v>
          </cell>
          <cell r="M83">
            <v>279467622</v>
          </cell>
          <cell r="N83">
            <v>494998803</v>
          </cell>
          <cell r="O83">
            <v>0</v>
          </cell>
          <cell r="P83">
            <v>0</v>
          </cell>
          <cell r="Q83">
            <v>10032300426</v>
          </cell>
          <cell r="R83">
            <v>9871470989</v>
          </cell>
          <cell r="S83">
            <v>-160829437</v>
          </cell>
          <cell r="U83">
            <v>24512541121</v>
          </cell>
          <cell r="V83">
            <v>24512541121</v>
          </cell>
          <cell r="W83">
            <v>23198024752</v>
          </cell>
          <cell r="X83">
            <v>5.666501277815339E-2</v>
          </cell>
          <cell r="Y83">
            <v>23086149797</v>
          </cell>
          <cell r="Z83">
            <v>24512541121</v>
          </cell>
          <cell r="AA83">
            <v>0</v>
          </cell>
          <cell r="AB83" t="str">
            <v>Proyección ETC</v>
          </cell>
        </row>
        <row r="84">
          <cell r="B84" t="str">
            <v>SANTANDER</v>
          </cell>
          <cell r="C84">
            <v>1630172901</v>
          </cell>
          <cell r="D84">
            <v>44839721</v>
          </cell>
          <cell r="E84">
            <v>1644706</v>
          </cell>
          <cell r="F84">
            <v>1676657328</v>
          </cell>
          <cell r="G84">
            <v>526156928</v>
          </cell>
          <cell r="H84">
            <v>6919810459.8000002</v>
          </cell>
          <cell r="J84">
            <v>1630172901</v>
          </cell>
          <cell r="K84">
            <v>44839721</v>
          </cell>
          <cell r="L84">
            <v>1644706</v>
          </cell>
          <cell r="M84">
            <v>1676657328</v>
          </cell>
          <cell r="N84">
            <v>526156928</v>
          </cell>
          <cell r="O84">
            <v>0</v>
          </cell>
          <cell r="P84">
            <v>0</v>
          </cell>
          <cell r="Q84">
            <v>6312007693</v>
          </cell>
          <cell r="R84">
            <v>5996407308</v>
          </cell>
          <cell r="S84">
            <v>-315600385</v>
          </cell>
          <cell r="U84">
            <v>52319872292</v>
          </cell>
          <cell r="V84">
            <v>50111828734</v>
          </cell>
          <cell r="W84">
            <v>45451816228</v>
          </cell>
          <cell r="X84">
            <v>0.1025264311248637</v>
          </cell>
          <cell r="Y84">
            <v>48864720540</v>
          </cell>
          <cell r="Z84">
            <v>50111828734</v>
          </cell>
          <cell r="AA84">
            <v>2208043558</v>
          </cell>
          <cell r="AB84" t="str">
            <v>Proyección ETC</v>
          </cell>
        </row>
        <row r="85">
          <cell r="B85" t="str">
            <v>SINCELEJO</v>
          </cell>
          <cell r="C85">
            <v>431949878</v>
          </cell>
          <cell r="D85">
            <v>25723233</v>
          </cell>
          <cell r="E85">
            <v>128483</v>
          </cell>
          <cell r="F85">
            <v>457801594</v>
          </cell>
          <cell r="G85">
            <v>0</v>
          </cell>
          <cell r="H85">
            <v>4385889701.4000006</v>
          </cell>
          <cell r="J85">
            <v>431172908</v>
          </cell>
          <cell r="K85">
            <v>25723233</v>
          </cell>
          <cell r="L85">
            <v>128483</v>
          </cell>
          <cell r="M85">
            <v>457024624</v>
          </cell>
          <cell r="N85">
            <v>0</v>
          </cell>
          <cell r="O85">
            <v>-776970</v>
          </cell>
          <cell r="P85">
            <v>0</v>
          </cell>
          <cell r="Q85">
            <v>0</v>
          </cell>
          <cell r="R85">
            <v>0</v>
          </cell>
          <cell r="S85">
            <v>0</v>
          </cell>
          <cell r="U85">
            <v>19496622954</v>
          </cell>
          <cell r="V85">
            <v>19496622954</v>
          </cell>
          <cell r="W85">
            <v>17383560699</v>
          </cell>
          <cell r="X85">
            <v>0.121555203308926</v>
          </cell>
          <cell r="Y85">
            <v>17286510620</v>
          </cell>
          <cell r="Z85">
            <v>19496622954</v>
          </cell>
          <cell r="AA85">
            <v>0</v>
          </cell>
          <cell r="AB85" t="str">
            <v>Proyección ETC</v>
          </cell>
        </row>
        <row r="86">
          <cell r="B86" t="str">
            <v>SOACHA</v>
          </cell>
          <cell r="C86">
            <v>480158692</v>
          </cell>
          <cell r="D86">
            <v>414591018</v>
          </cell>
          <cell r="E86">
            <v>1701633</v>
          </cell>
          <cell r="F86">
            <v>896451343</v>
          </cell>
          <cell r="G86">
            <v>0</v>
          </cell>
          <cell r="H86">
            <v>791717631.20000005</v>
          </cell>
          <cell r="J86">
            <v>475088126</v>
          </cell>
          <cell r="K86">
            <v>412131027</v>
          </cell>
          <cell r="L86">
            <v>1442536</v>
          </cell>
          <cell r="M86">
            <v>888661689</v>
          </cell>
          <cell r="N86">
            <v>0</v>
          </cell>
          <cell r="O86">
            <v>-7789654</v>
          </cell>
          <cell r="P86">
            <v>0</v>
          </cell>
          <cell r="Q86">
            <v>31586717089</v>
          </cell>
          <cell r="R86">
            <v>31138661561</v>
          </cell>
          <cell r="S86">
            <v>-448055528</v>
          </cell>
          <cell r="U86">
            <v>12234801959</v>
          </cell>
          <cell r="V86">
            <v>5011697488</v>
          </cell>
          <cell r="W86">
            <v>4504932598</v>
          </cell>
          <cell r="X86">
            <v>0.11249111478937168</v>
          </cell>
          <cell r="Y86">
            <v>4598943789</v>
          </cell>
          <cell r="Z86">
            <v>5011697488</v>
          </cell>
          <cell r="AA86">
            <v>7223104471</v>
          </cell>
          <cell r="AB86" t="str">
            <v>Proyección ETC</v>
          </cell>
        </row>
        <row r="87">
          <cell r="B87" t="str">
            <v>SOGAMOSO</v>
          </cell>
          <cell r="C87">
            <v>124581144</v>
          </cell>
          <cell r="D87">
            <v>5756041</v>
          </cell>
          <cell r="E87">
            <v>370634</v>
          </cell>
          <cell r="F87">
            <v>130707819</v>
          </cell>
          <cell r="G87">
            <v>0</v>
          </cell>
          <cell r="H87">
            <v>864820613.20000005</v>
          </cell>
          <cell r="J87">
            <v>124581144</v>
          </cell>
          <cell r="K87">
            <v>5756041</v>
          </cell>
          <cell r="L87">
            <v>370634</v>
          </cell>
          <cell r="M87">
            <v>130707819</v>
          </cell>
          <cell r="N87">
            <v>0</v>
          </cell>
          <cell r="O87">
            <v>0</v>
          </cell>
          <cell r="P87">
            <v>0</v>
          </cell>
          <cell r="Q87">
            <v>843076080</v>
          </cell>
          <cell r="R87">
            <v>800922276</v>
          </cell>
          <cell r="S87">
            <v>-42153804</v>
          </cell>
          <cell r="U87">
            <v>5592669536</v>
          </cell>
          <cell r="V87">
            <v>2980744203</v>
          </cell>
          <cell r="W87">
            <v>2659520451</v>
          </cell>
          <cell r="X87">
            <v>0.12078258389749075</v>
          </cell>
          <cell r="Y87">
            <v>2773965031</v>
          </cell>
          <cell r="Z87">
            <v>2980744203</v>
          </cell>
          <cell r="AA87">
            <v>2611925333</v>
          </cell>
          <cell r="AB87" t="str">
            <v>Proyección ETC</v>
          </cell>
        </row>
        <row r="88">
          <cell r="B88" t="str">
            <v>SOLEDAD</v>
          </cell>
          <cell r="C88">
            <v>530324029</v>
          </cell>
          <cell r="D88">
            <v>12188481</v>
          </cell>
          <cell r="E88">
            <v>89140</v>
          </cell>
          <cell r="F88">
            <v>542601650</v>
          </cell>
          <cell r="G88">
            <v>0</v>
          </cell>
          <cell r="H88">
            <v>5581509908.6000004</v>
          </cell>
          <cell r="J88">
            <v>530324029</v>
          </cell>
          <cell r="K88">
            <v>12188481</v>
          </cell>
          <cell r="L88">
            <v>89140</v>
          </cell>
          <cell r="M88">
            <v>542601650</v>
          </cell>
          <cell r="N88">
            <v>0</v>
          </cell>
          <cell r="O88">
            <v>0</v>
          </cell>
          <cell r="P88">
            <v>0</v>
          </cell>
          <cell r="Q88">
            <v>43321917578</v>
          </cell>
          <cell r="R88">
            <v>43319507585</v>
          </cell>
          <cell r="S88">
            <v>-2409993</v>
          </cell>
          <cell r="U88">
            <v>11010451261</v>
          </cell>
          <cell r="V88">
            <v>8354164220</v>
          </cell>
          <cell r="W88">
            <v>10535966186</v>
          </cell>
          <cell r="X88">
            <v>-0.20708133715341059</v>
          </cell>
          <cell r="Y88">
            <v>8074673523</v>
          </cell>
          <cell r="Z88">
            <v>10535966186</v>
          </cell>
          <cell r="AA88">
            <v>474485075</v>
          </cell>
          <cell r="AB88" t="str">
            <v>Sin información ETC-proyección MEN</v>
          </cell>
        </row>
        <row r="89">
          <cell r="B89" t="str">
            <v>SUCRE</v>
          </cell>
          <cell r="C89">
            <v>788121223</v>
          </cell>
          <cell r="D89">
            <v>36798825</v>
          </cell>
          <cell r="E89">
            <v>798158</v>
          </cell>
          <cell r="F89">
            <v>825718206</v>
          </cell>
          <cell r="G89">
            <v>0</v>
          </cell>
          <cell r="H89">
            <v>0</v>
          </cell>
          <cell r="J89">
            <v>788121223</v>
          </cell>
          <cell r="K89">
            <v>36798825</v>
          </cell>
          <cell r="L89">
            <v>798158</v>
          </cell>
          <cell r="M89">
            <v>825718206</v>
          </cell>
          <cell r="N89">
            <v>0</v>
          </cell>
          <cell r="O89">
            <v>0</v>
          </cell>
          <cell r="P89">
            <v>0</v>
          </cell>
          <cell r="Q89">
            <v>0</v>
          </cell>
          <cell r="R89">
            <v>0</v>
          </cell>
          <cell r="S89">
            <v>0</v>
          </cell>
          <cell r="U89">
            <v>34522537843</v>
          </cell>
          <cell r="V89">
            <v>31345255856</v>
          </cell>
          <cell r="W89">
            <v>30322234318</v>
          </cell>
          <cell r="X89">
            <v>3.3738329678189682E-2</v>
          </cell>
          <cell r="Y89">
            <v>29039849520</v>
          </cell>
          <cell r="Z89">
            <v>31345255856</v>
          </cell>
          <cell r="AA89">
            <v>3177281987</v>
          </cell>
          <cell r="AB89" t="str">
            <v>Proyección ETC</v>
          </cell>
        </row>
        <row r="90">
          <cell r="B90" t="str">
            <v>TOLIMA</v>
          </cell>
          <cell r="C90">
            <v>1431980492</v>
          </cell>
          <cell r="D90">
            <v>65060209</v>
          </cell>
          <cell r="E90">
            <v>1143823</v>
          </cell>
          <cell r="F90">
            <v>1498184524</v>
          </cell>
          <cell r="G90">
            <v>152533024</v>
          </cell>
          <cell r="H90">
            <v>11906079340.400002</v>
          </cell>
          <cell r="J90">
            <v>1431980492</v>
          </cell>
          <cell r="K90">
            <v>65060209</v>
          </cell>
          <cell r="L90">
            <v>1143823</v>
          </cell>
          <cell r="M90">
            <v>1498184524</v>
          </cell>
          <cell r="N90">
            <v>152533024</v>
          </cell>
          <cell r="O90">
            <v>0</v>
          </cell>
          <cell r="P90">
            <v>0</v>
          </cell>
          <cell r="Q90">
            <v>0</v>
          </cell>
          <cell r="R90">
            <v>0</v>
          </cell>
          <cell r="S90">
            <v>0</v>
          </cell>
          <cell r="U90">
            <v>46038925170</v>
          </cell>
          <cell r="V90">
            <v>38660282866</v>
          </cell>
          <cell r="W90">
            <v>36640921298</v>
          </cell>
          <cell r="X90">
            <v>5.5112194138803527E-2</v>
          </cell>
          <cell r="Y90">
            <v>36036565326</v>
          </cell>
          <cell r="Z90">
            <v>38660282866</v>
          </cell>
          <cell r="AA90">
            <v>7378642304</v>
          </cell>
          <cell r="AB90" t="str">
            <v>Proyección ETC</v>
          </cell>
        </row>
        <row r="91">
          <cell r="B91" t="str">
            <v>TULUA</v>
          </cell>
          <cell r="C91">
            <v>673843662</v>
          </cell>
          <cell r="D91">
            <v>74599186</v>
          </cell>
          <cell r="E91">
            <v>2964739</v>
          </cell>
          <cell r="F91">
            <v>751407587</v>
          </cell>
          <cell r="G91">
            <v>0</v>
          </cell>
          <cell r="H91">
            <v>2509474382.4000001</v>
          </cell>
          <cell r="J91">
            <v>673843662</v>
          </cell>
          <cell r="K91">
            <v>74599186</v>
          </cell>
          <cell r="L91">
            <v>2964739</v>
          </cell>
          <cell r="M91">
            <v>751407587</v>
          </cell>
          <cell r="N91">
            <v>0</v>
          </cell>
          <cell r="O91">
            <v>0</v>
          </cell>
          <cell r="P91">
            <v>0</v>
          </cell>
          <cell r="Q91">
            <v>777721377</v>
          </cell>
          <cell r="R91">
            <v>738835308</v>
          </cell>
          <cell r="S91">
            <v>-38886069</v>
          </cell>
          <cell r="U91">
            <v>7316142628</v>
          </cell>
          <cell r="V91">
            <v>6758762090</v>
          </cell>
          <cell r="W91">
            <v>6087935443</v>
          </cell>
          <cell r="X91">
            <v>0.11018951388049403</v>
          </cell>
          <cell r="Y91">
            <v>6530298216</v>
          </cell>
          <cell r="Z91">
            <v>6758762090</v>
          </cell>
          <cell r="AA91">
            <v>557380538</v>
          </cell>
          <cell r="AB91" t="str">
            <v>Proyección ETC</v>
          </cell>
        </row>
        <row r="92">
          <cell r="B92" t="str">
            <v>TUMACO</v>
          </cell>
          <cell r="C92">
            <v>77611365</v>
          </cell>
          <cell r="D92">
            <v>6914884</v>
          </cell>
          <cell r="E92">
            <v>133437</v>
          </cell>
          <cell r="F92">
            <v>84659686</v>
          </cell>
          <cell r="G92">
            <v>0</v>
          </cell>
          <cell r="H92">
            <v>472155804.20000005</v>
          </cell>
          <cell r="J92">
            <v>77611365</v>
          </cell>
          <cell r="K92">
            <v>6914884</v>
          </cell>
          <cell r="L92">
            <v>133437</v>
          </cell>
          <cell r="M92">
            <v>84659686</v>
          </cell>
          <cell r="N92">
            <v>0</v>
          </cell>
          <cell r="O92">
            <v>0</v>
          </cell>
          <cell r="P92">
            <v>0</v>
          </cell>
          <cell r="Q92">
            <v>7477619390</v>
          </cell>
          <cell r="R92">
            <v>7348362818</v>
          </cell>
          <cell r="S92">
            <v>-129256572</v>
          </cell>
          <cell r="U92">
            <v>15512945020</v>
          </cell>
          <cell r="V92">
            <v>5922813252</v>
          </cell>
          <cell r="W92">
            <v>5301638239</v>
          </cell>
          <cell r="X92">
            <v>0.11716661624146707</v>
          </cell>
          <cell r="Y92">
            <v>5525312964</v>
          </cell>
          <cell r="Z92">
            <v>5922813252</v>
          </cell>
          <cell r="AA92">
            <v>9590131768</v>
          </cell>
          <cell r="AB92" t="str">
            <v>Proyección ETC</v>
          </cell>
        </row>
        <row r="93">
          <cell r="B93" t="str">
            <v>TUNJA</v>
          </cell>
          <cell r="C93">
            <v>478633725</v>
          </cell>
          <cell r="D93">
            <v>5661943</v>
          </cell>
          <cell r="E93">
            <v>155413</v>
          </cell>
          <cell r="F93">
            <v>484451081</v>
          </cell>
          <cell r="G93">
            <v>0</v>
          </cell>
          <cell r="H93">
            <v>510998504.60000002</v>
          </cell>
          <cell r="J93">
            <v>478633725</v>
          </cell>
          <cell r="K93">
            <v>5661943</v>
          </cell>
          <cell r="L93">
            <v>155413</v>
          </cell>
          <cell r="M93">
            <v>484451081</v>
          </cell>
          <cell r="N93">
            <v>0</v>
          </cell>
          <cell r="O93">
            <v>0</v>
          </cell>
          <cell r="P93">
            <v>0</v>
          </cell>
          <cell r="Q93">
            <v>3342497684</v>
          </cell>
          <cell r="R93">
            <v>3175372800</v>
          </cell>
          <cell r="S93">
            <v>-167124884</v>
          </cell>
          <cell r="U93">
            <v>10662107553</v>
          </cell>
          <cell r="V93">
            <v>8033407107</v>
          </cell>
          <cell r="W93">
            <v>8173798584</v>
          </cell>
          <cell r="X93">
            <v>-1.7175793550236573E-2</v>
          </cell>
          <cell r="Y93">
            <v>8357246628</v>
          </cell>
          <cell r="Z93">
            <v>8357246628</v>
          </cell>
          <cell r="AA93">
            <v>2304860925</v>
          </cell>
          <cell r="AB93" t="str">
            <v>Sin información ETC-proyección MEN</v>
          </cell>
        </row>
        <row r="94">
          <cell r="B94" t="str">
            <v>TURBO</v>
          </cell>
          <cell r="C94">
            <v>192054510</v>
          </cell>
          <cell r="D94">
            <v>3768097</v>
          </cell>
          <cell r="E94">
            <v>369182</v>
          </cell>
          <cell r="F94">
            <v>196191789</v>
          </cell>
          <cell r="G94">
            <v>0</v>
          </cell>
          <cell r="H94">
            <v>1046679025</v>
          </cell>
          <cell r="J94">
            <v>192054510</v>
          </cell>
          <cell r="K94">
            <v>3768097</v>
          </cell>
          <cell r="L94">
            <v>369182</v>
          </cell>
          <cell r="M94">
            <v>196191789</v>
          </cell>
          <cell r="N94">
            <v>0</v>
          </cell>
          <cell r="O94">
            <v>0</v>
          </cell>
          <cell r="P94">
            <v>0</v>
          </cell>
          <cell r="Q94">
            <v>3496964880</v>
          </cell>
          <cell r="R94">
            <v>3322116636</v>
          </cell>
          <cell r="S94">
            <v>-174848244</v>
          </cell>
          <cell r="U94">
            <v>10557177740</v>
          </cell>
          <cell r="V94">
            <v>2544025340.5083408</v>
          </cell>
          <cell r="W94">
            <v>2459737809</v>
          </cell>
          <cell r="X94">
            <v>3.4266876412574865E-2</v>
          </cell>
          <cell r="Y94">
            <v>2371280940</v>
          </cell>
          <cell r="Z94">
            <v>2544025340.5083408</v>
          </cell>
          <cell r="AA94">
            <v>8013152399.4916592</v>
          </cell>
          <cell r="AB94" t="str">
            <v>Proyección ETC</v>
          </cell>
        </row>
        <row r="95">
          <cell r="B95" t="str">
            <v>URIBIA</v>
          </cell>
          <cell r="C95">
            <v>26347695</v>
          </cell>
          <cell r="D95">
            <v>11976231</v>
          </cell>
          <cell r="E95">
            <v>0</v>
          </cell>
          <cell r="F95">
            <v>38323926</v>
          </cell>
          <cell r="G95">
            <v>1221573660</v>
          </cell>
          <cell r="H95">
            <v>222447499.40000001</v>
          </cell>
          <cell r="J95">
            <v>26347695</v>
          </cell>
          <cell r="K95">
            <v>11976231</v>
          </cell>
          <cell r="L95">
            <v>0</v>
          </cell>
          <cell r="M95">
            <v>38323926</v>
          </cell>
          <cell r="N95">
            <v>1221573660</v>
          </cell>
          <cell r="O95">
            <v>0</v>
          </cell>
          <cell r="P95">
            <v>0</v>
          </cell>
          <cell r="Q95">
            <v>24344863903</v>
          </cell>
          <cell r="R95">
            <v>24344863903</v>
          </cell>
          <cell r="S95">
            <v>0</v>
          </cell>
          <cell r="U95">
            <v>6804986351</v>
          </cell>
          <cell r="V95">
            <v>1653029864</v>
          </cell>
          <cell r="W95">
            <v>1663030165</v>
          </cell>
          <cell r="X95">
            <v>-6.0133010275252863E-3</v>
          </cell>
          <cell r="Y95">
            <v>1783104339</v>
          </cell>
          <cell r="Z95">
            <v>1783104339</v>
          </cell>
          <cell r="AA95">
            <v>5021882012</v>
          </cell>
          <cell r="AB95" t="str">
            <v>Sin información ETC-proyección MEN</v>
          </cell>
        </row>
        <row r="96">
          <cell r="B96" t="str">
            <v>VALLE DEL CAUCA</v>
          </cell>
          <cell r="C96">
            <v>1718619227</v>
          </cell>
          <cell r="D96">
            <v>140483945</v>
          </cell>
          <cell r="E96">
            <v>9859635</v>
          </cell>
          <cell r="F96">
            <v>1868962807</v>
          </cell>
          <cell r="G96">
            <v>0</v>
          </cell>
          <cell r="H96">
            <v>5170829285.4000006</v>
          </cell>
          <cell r="J96">
            <v>1718619227</v>
          </cell>
          <cell r="K96">
            <v>140483945</v>
          </cell>
          <cell r="L96">
            <v>9859635</v>
          </cell>
          <cell r="M96">
            <v>1868962807</v>
          </cell>
          <cell r="N96">
            <v>0</v>
          </cell>
          <cell r="O96">
            <v>0</v>
          </cell>
          <cell r="P96">
            <v>0</v>
          </cell>
          <cell r="Q96">
            <v>0</v>
          </cell>
          <cell r="R96">
            <v>0</v>
          </cell>
          <cell r="S96">
            <v>0</v>
          </cell>
          <cell r="U96">
            <v>59270666204</v>
          </cell>
          <cell r="V96">
            <v>59199436874.772583</v>
          </cell>
          <cell r="W96">
            <v>57062423726</v>
          </cell>
          <cell r="X96">
            <v>3.7450444780158687E-2</v>
          </cell>
          <cell r="Y96">
            <v>57158570978</v>
          </cell>
          <cell r="Z96">
            <v>59199436874.772583</v>
          </cell>
          <cell r="AA96">
            <v>71229329.227416992</v>
          </cell>
          <cell r="AB96" t="str">
            <v>Proyección ETC</v>
          </cell>
        </row>
        <row r="97">
          <cell r="B97" t="str">
            <v>VALLEDUPAR</v>
          </cell>
          <cell r="C97">
            <v>520687612</v>
          </cell>
          <cell r="D97">
            <v>20912931</v>
          </cell>
          <cell r="E97">
            <v>3865848</v>
          </cell>
          <cell r="F97">
            <v>545466391</v>
          </cell>
          <cell r="G97">
            <v>0</v>
          </cell>
          <cell r="H97">
            <v>7324996775.8000002</v>
          </cell>
          <cell r="J97">
            <v>520687612</v>
          </cell>
          <cell r="K97">
            <v>20912931</v>
          </cell>
          <cell r="L97">
            <v>3865848</v>
          </cell>
          <cell r="M97">
            <v>545466391</v>
          </cell>
          <cell r="N97">
            <v>0</v>
          </cell>
          <cell r="O97">
            <v>0</v>
          </cell>
          <cell r="P97">
            <v>0</v>
          </cell>
          <cell r="Q97">
            <v>15082187018</v>
          </cell>
          <cell r="R97">
            <v>15082187018</v>
          </cell>
          <cell r="S97">
            <v>0</v>
          </cell>
          <cell r="U97">
            <v>22303201476</v>
          </cell>
          <cell r="V97">
            <v>16338283239</v>
          </cell>
          <cell r="W97">
            <v>16179891686</v>
          </cell>
          <cell r="X97">
            <v>9.7894074987567858E-3</v>
          </cell>
          <cell r="Y97">
            <v>18672901166</v>
          </cell>
          <cell r="Z97">
            <v>16338283239</v>
          </cell>
          <cell r="AA97">
            <v>5964918237</v>
          </cell>
          <cell r="AB97" t="str">
            <v>Proyección ETC</v>
          </cell>
        </row>
        <row r="98">
          <cell r="B98" t="str">
            <v>VAUPES</v>
          </cell>
          <cell r="C98">
            <v>47993331</v>
          </cell>
          <cell r="D98">
            <v>29577271</v>
          </cell>
          <cell r="E98">
            <v>144945</v>
          </cell>
          <cell r="F98">
            <v>77715547</v>
          </cell>
          <cell r="G98">
            <v>6145762058</v>
          </cell>
          <cell r="H98">
            <v>0</v>
          </cell>
          <cell r="J98">
            <v>47993331</v>
          </cell>
          <cell r="K98">
            <v>29577271</v>
          </cell>
          <cell r="L98">
            <v>144945</v>
          </cell>
          <cell r="M98">
            <v>77715547</v>
          </cell>
          <cell r="N98">
            <v>6145762058</v>
          </cell>
          <cell r="O98">
            <v>0</v>
          </cell>
          <cell r="P98">
            <v>0</v>
          </cell>
          <cell r="Q98">
            <v>1925122065</v>
          </cell>
          <cell r="R98">
            <v>1925122065</v>
          </cell>
          <cell r="S98">
            <v>0</v>
          </cell>
          <cell r="U98">
            <v>6900583683</v>
          </cell>
          <cell r="V98">
            <v>6625412270</v>
          </cell>
          <cell r="W98">
            <v>6279352441</v>
          </cell>
          <cell r="X98">
            <v>5.5110751029112448E-2</v>
          </cell>
          <cell r="Y98">
            <v>6438907160</v>
          </cell>
          <cell r="Z98">
            <v>6625412270</v>
          </cell>
          <cell r="AA98">
            <v>275171413</v>
          </cell>
          <cell r="AB98" t="str">
            <v>Proyección ETC</v>
          </cell>
        </row>
        <row r="99">
          <cell r="B99" t="str">
            <v>VICHADA</v>
          </cell>
          <cell r="C99">
            <v>85248263</v>
          </cell>
          <cell r="D99">
            <v>707215</v>
          </cell>
          <cell r="E99">
            <v>0</v>
          </cell>
          <cell r="F99">
            <v>85955478</v>
          </cell>
          <cell r="G99">
            <v>2218516142</v>
          </cell>
          <cell r="H99">
            <v>204849178</v>
          </cell>
          <cell r="J99">
            <v>85248263</v>
          </cell>
          <cell r="K99">
            <v>707215</v>
          </cell>
          <cell r="L99">
            <v>0</v>
          </cell>
          <cell r="M99">
            <v>85955478</v>
          </cell>
          <cell r="N99">
            <v>2218516142</v>
          </cell>
          <cell r="O99">
            <v>0</v>
          </cell>
          <cell r="P99">
            <v>0</v>
          </cell>
          <cell r="Q99">
            <v>7894000000</v>
          </cell>
          <cell r="R99">
            <v>7894000000</v>
          </cell>
          <cell r="S99">
            <v>0</v>
          </cell>
          <cell r="U99">
            <v>8575716030</v>
          </cell>
          <cell r="V99">
            <v>5868608741</v>
          </cell>
          <cell r="W99">
            <v>5356523175</v>
          </cell>
          <cell r="X99">
            <v>9.5600364129853732E-2</v>
          </cell>
          <cell r="Y99">
            <v>5344430757</v>
          </cell>
          <cell r="Z99">
            <v>5868608741</v>
          </cell>
          <cell r="AA99">
            <v>2707107289</v>
          </cell>
          <cell r="AB99" t="str">
            <v>Proyección ETC</v>
          </cell>
        </row>
        <row r="100">
          <cell r="B100" t="str">
            <v>VILLAVICENCIO</v>
          </cell>
          <cell r="C100">
            <v>779122270</v>
          </cell>
          <cell r="D100">
            <v>71188179</v>
          </cell>
          <cell r="E100">
            <v>6881102</v>
          </cell>
          <cell r="F100">
            <v>857191551</v>
          </cell>
          <cell r="G100">
            <v>0</v>
          </cell>
          <cell r="H100">
            <v>1742590076.6000001</v>
          </cell>
          <cell r="J100">
            <v>779122270</v>
          </cell>
          <cell r="K100">
            <v>71188179</v>
          </cell>
          <cell r="L100">
            <v>6881102</v>
          </cell>
          <cell r="M100">
            <v>857191551</v>
          </cell>
          <cell r="N100">
            <v>0</v>
          </cell>
          <cell r="O100">
            <v>0</v>
          </cell>
          <cell r="P100">
            <v>0</v>
          </cell>
          <cell r="Q100">
            <v>12925255920</v>
          </cell>
          <cell r="R100">
            <v>12656088694</v>
          </cell>
          <cell r="S100">
            <v>-269167226</v>
          </cell>
          <cell r="U100">
            <v>24838787758</v>
          </cell>
          <cell r="V100">
            <v>14050102803</v>
          </cell>
          <cell r="W100">
            <v>12343829962</v>
          </cell>
          <cell r="X100">
            <v>0.13822880307430463</v>
          </cell>
          <cell r="Y100">
            <v>13570098566</v>
          </cell>
          <cell r="Z100">
            <v>14050102803</v>
          </cell>
          <cell r="AA100">
            <v>10788684955</v>
          </cell>
          <cell r="AB100" t="str">
            <v>Proyección ETC</v>
          </cell>
        </row>
        <row r="101">
          <cell r="B101" t="str">
            <v>YOPAL</v>
          </cell>
          <cell r="C101">
            <v>313679823</v>
          </cell>
          <cell r="D101">
            <v>13271128</v>
          </cell>
          <cell r="E101">
            <v>15535706</v>
          </cell>
          <cell r="F101">
            <v>342486657</v>
          </cell>
          <cell r="G101">
            <v>87790207</v>
          </cell>
          <cell r="H101">
            <v>913986762.80000007</v>
          </cell>
          <cell r="J101">
            <v>313679823</v>
          </cell>
          <cell r="K101">
            <v>13271128</v>
          </cell>
          <cell r="L101">
            <v>15535706</v>
          </cell>
          <cell r="M101">
            <v>342486657</v>
          </cell>
          <cell r="N101">
            <v>87790207</v>
          </cell>
          <cell r="O101">
            <v>0</v>
          </cell>
          <cell r="P101">
            <v>0</v>
          </cell>
          <cell r="Q101">
            <v>0</v>
          </cell>
          <cell r="R101">
            <v>0</v>
          </cell>
          <cell r="S101">
            <v>0</v>
          </cell>
          <cell r="U101">
            <v>7827521203</v>
          </cell>
          <cell r="V101">
            <v>0</v>
          </cell>
          <cell r="W101">
            <v>4429895490</v>
          </cell>
          <cell r="X101">
            <v>-1</v>
          </cell>
          <cell r="Y101">
            <v>4419854716</v>
          </cell>
          <cell r="Z101">
            <v>4429895490</v>
          </cell>
          <cell r="AA101">
            <v>3397625713</v>
          </cell>
          <cell r="AB101" t="str">
            <v>Sin información ETC-proyección MEN</v>
          </cell>
        </row>
        <row r="102">
          <cell r="B102" t="str">
            <v>YUMBO</v>
          </cell>
          <cell r="C102">
            <v>137132133</v>
          </cell>
          <cell r="D102">
            <v>42698644</v>
          </cell>
          <cell r="E102">
            <v>287186</v>
          </cell>
          <cell r="F102">
            <v>180117963</v>
          </cell>
          <cell r="G102">
            <v>0</v>
          </cell>
          <cell r="H102">
            <v>668800788.80000007</v>
          </cell>
          <cell r="J102">
            <v>137132133</v>
          </cell>
          <cell r="K102">
            <v>42698644</v>
          </cell>
          <cell r="L102">
            <v>287186</v>
          </cell>
          <cell r="M102">
            <v>180117963</v>
          </cell>
          <cell r="N102">
            <v>0</v>
          </cell>
          <cell r="O102">
            <v>0</v>
          </cell>
          <cell r="P102">
            <v>0</v>
          </cell>
          <cell r="Q102">
            <v>0</v>
          </cell>
          <cell r="R102">
            <v>0</v>
          </cell>
          <cell r="S102">
            <v>0</v>
          </cell>
          <cell r="U102">
            <v>5546775447</v>
          </cell>
          <cell r="V102">
            <v>0</v>
          </cell>
          <cell r="W102">
            <v>2706365911</v>
          </cell>
          <cell r="X102">
            <v>-1</v>
          </cell>
          <cell r="Y102">
            <v>2593048726</v>
          </cell>
          <cell r="Z102">
            <v>2706365911</v>
          </cell>
          <cell r="AA102">
            <v>2840409536</v>
          </cell>
          <cell r="AB102" t="str">
            <v>Sin información ETC-proyección MEN</v>
          </cell>
        </row>
        <row r="103">
          <cell r="B103" t="str">
            <v>ZIPAQUIRA</v>
          </cell>
          <cell r="C103">
            <v>83980725</v>
          </cell>
          <cell r="D103">
            <v>4315165</v>
          </cell>
          <cell r="E103">
            <v>215021</v>
          </cell>
          <cell r="F103">
            <v>88510911</v>
          </cell>
          <cell r="G103">
            <v>0</v>
          </cell>
          <cell r="H103">
            <v>843220820.80000007</v>
          </cell>
          <cell r="J103">
            <v>83980725</v>
          </cell>
          <cell r="K103">
            <v>4315165</v>
          </cell>
          <cell r="L103">
            <v>215021</v>
          </cell>
          <cell r="M103">
            <v>88510911</v>
          </cell>
          <cell r="N103">
            <v>0</v>
          </cell>
          <cell r="O103">
            <v>0</v>
          </cell>
          <cell r="P103">
            <v>0</v>
          </cell>
          <cell r="Q103">
            <v>0</v>
          </cell>
          <cell r="R103">
            <v>0</v>
          </cell>
          <cell r="S103">
            <v>0</v>
          </cell>
          <cell r="U103">
            <v>3042642014</v>
          </cell>
          <cell r="V103">
            <v>2715648075</v>
          </cell>
          <cell r="W103">
            <v>2602746708</v>
          </cell>
          <cell r="X103">
            <v>4.3377777273899909E-2</v>
          </cell>
          <cell r="Y103">
            <v>2684164617</v>
          </cell>
          <cell r="Z103">
            <v>2715648075</v>
          </cell>
          <cell r="AA103">
            <v>326993939</v>
          </cell>
          <cell r="AB103" t="str">
            <v>Proyección ETC</v>
          </cell>
        </row>
        <row r="104">
          <cell r="B104" t="str">
            <v>Totales</v>
          </cell>
          <cell r="C104">
            <v>73286781572</v>
          </cell>
          <cell r="D104">
            <v>5010477985</v>
          </cell>
          <cell r="E104">
            <v>1230930006</v>
          </cell>
          <cell r="F104">
            <v>79528189563</v>
          </cell>
          <cell r="G104">
            <v>36040575166</v>
          </cell>
          <cell r="H104">
            <v>350149199067.59991</v>
          </cell>
          <cell r="J104">
            <v>73292282524</v>
          </cell>
          <cell r="K104">
            <v>5007965836</v>
          </cell>
          <cell r="L104">
            <v>1217846802</v>
          </cell>
          <cell r="M104">
            <v>79518095162</v>
          </cell>
          <cell r="N104">
            <v>35905575238</v>
          </cell>
          <cell r="O104">
            <v>-10094401</v>
          </cell>
          <cell r="P104">
            <v>-134999928</v>
          </cell>
          <cell r="Q104">
            <v>963970732008</v>
          </cell>
          <cell r="R104">
            <v>931018075335</v>
          </cell>
          <cell r="S104">
            <v>-32952656673</v>
          </cell>
          <cell r="U104">
            <v>2075538859881</v>
          </cell>
          <cell r="V104">
            <v>1318429078231.1245</v>
          </cell>
          <cell r="W104">
            <v>1407221552402</v>
          </cell>
          <cell r="X104">
            <v>-6.3097721904070259E-2</v>
          </cell>
          <cell r="Y104">
            <v>1425374654220</v>
          </cell>
          <cell r="Z104">
            <v>1506652092327.063</v>
          </cell>
          <cell r="AA104">
            <v>569682450951.93701</v>
          </cell>
        </row>
      </sheetData>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C-SGP-PS"/>
    </sheetNames>
    <sheetDataSet>
      <sheetData sheetId="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pag 1"/>
    </sheetNames>
    <sheetDataSet>
      <sheetData sheetId="0">
        <row r="18">
          <cell r="N18">
            <v>3091407255</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MPARATIVO 2016-2017"/>
      <sheetName val="ANALISIS SGP-05 (2)"/>
      <sheetName val="INCORPORACION"/>
      <sheetName val="ANALISIS2017"/>
      <sheetName val="PAC"/>
      <sheetName val="CONC. FIDU"/>
      <sheetName val="FIDUPREVISORA A OCTUBRE"/>
      <sheetName val="NOMINA CANCELADA"/>
      <sheetName val="comparativo"/>
    </sheetNames>
    <sheetDataSet>
      <sheetData sheetId="0" refreshError="1"/>
      <sheetData sheetId="1" refreshError="1"/>
      <sheetData sheetId="2" refreshError="1"/>
      <sheetData sheetId="3" refreshError="1"/>
      <sheetData sheetId="4" refreshError="1"/>
      <sheetData sheetId="5" refreshError="1">
        <row r="32">
          <cell r="B32">
            <v>1547770875</v>
          </cell>
          <cell r="C32">
            <v>1640756275</v>
          </cell>
          <cell r="D32">
            <v>1632661255</v>
          </cell>
        </row>
        <row r="33">
          <cell r="B33">
            <v>1532345900</v>
          </cell>
        </row>
      </sheetData>
      <sheetData sheetId="6" refreshError="1"/>
      <sheetData sheetId="7" refreshError="1"/>
      <sheetData sheetId="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hyperlink" Target="mailto:luz.lara@sedtolim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05"/>
  <sheetViews>
    <sheetView tabSelected="1" workbookViewId="0">
      <selection activeCell="B5" sqref="B5"/>
    </sheetView>
  </sheetViews>
  <sheetFormatPr baseColWidth="10" defaultColWidth="11.5703125" defaultRowHeight="15" x14ac:dyDescent="0.25"/>
  <cols>
    <col min="1" max="1" width="6.140625" style="1" customWidth="1"/>
    <col min="2" max="2" width="39" style="1" customWidth="1"/>
    <col min="3" max="3" width="27.5703125" style="1" customWidth="1"/>
    <col min="4" max="4" width="22.140625" style="1" customWidth="1"/>
    <col min="5" max="5" width="23.42578125" style="1" customWidth="1"/>
    <col min="6" max="6" width="21.85546875" style="1" customWidth="1"/>
    <col min="7" max="7" width="20.140625" style="1" customWidth="1"/>
    <col min="8" max="8" width="21.7109375" style="1" customWidth="1"/>
    <col min="9" max="9" width="25.5703125" style="1" customWidth="1"/>
    <col min="10" max="10" width="28.42578125" style="1" customWidth="1"/>
    <col min="11" max="11" width="22.7109375" style="1" customWidth="1"/>
    <col min="12" max="12" width="0.7109375" style="1" customWidth="1"/>
    <col min="13" max="13" width="16.28515625" style="1" customWidth="1"/>
    <col min="14" max="14" width="18.140625" style="1" customWidth="1"/>
    <col min="15" max="15" width="16.28515625" style="1" customWidth="1"/>
    <col min="16" max="16384" width="11.5703125" style="1"/>
  </cols>
  <sheetData>
    <row r="1" spans="2:11" x14ac:dyDescent="0.25">
      <c r="B1" s="299"/>
      <c r="C1" s="299"/>
      <c r="D1" s="299"/>
      <c r="E1" s="299"/>
      <c r="F1" s="299"/>
      <c r="G1" s="299"/>
      <c r="H1" s="299"/>
      <c r="I1" s="299"/>
      <c r="J1" s="299"/>
    </row>
    <row r="2" spans="2:11" ht="18.75" x14ac:dyDescent="0.3">
      <c r="B2" s="300" t="s">
        <v>0</v>
      </c>
      <c r="C2" s="300"/>
      <c r="D2" s="300"/>
      <c r="E2" s="300"/>
      <c r="F2" s="300"/>
      <c r="G2" s="300"/>
      <c r="H2" s="300"/>
      <c r="I2" s="300"/>
      <c r="J2" s="300"/>
    </row>
    <row r="3" spans="2:11" ht="21" x14ac:dyDescent="0.35">
      <c r="B3" s="301" t="s">
        <v>1</v>
      </c>
      <c r="C3" s="301"/>
      <c r="D3" s="301"/>
      <c r="E3" s="301"/>
      <c r="F3" s="301"/>
      <c r="G3" s="301"/>
      <c r="H3" s="301"/>
      <c r="I3" s="301"/>
      <c r="J3" s="301"/>
    </row>
    <row r="4" spans="2:11" ht="18.75" x14ac:dyDescent="0.3">
      <c r="B4" s="300" t="s">
        <v>2</v>
      </c>
      <c r="C4" s="300"/>
      <c r="D4" s="300"/>
      <c r="E4" s="300"/>
      <c r="F4" s="300"/>
      <c r="G4" s="300"/>
      <c r="H4" s="300"/>
      <c r="I4" s="300"/>
      <c r="J4" s="300"/>
    </row>
    <row r="5" spans="2:11" ht="19.5" thickBot="1" x14ac:dyDescent="0.35">
      <c r="B5" s="147"/>
      <c r="C5" s="147"/>
      <c r="D5" s="147"/>
      <c r="E5" s="147"/>
      <c r="F5" s="147"/>
      <c r="G5" s="147"/>
      <c r="H5" s="183"/>
      <c r="I5" s="147"/>
      <c r="J5" s="147"/>
    </row>
    <row r="6" spans="2:11" ht="31.5" customHeight="1" thickBot="1" x14ac:dyDescent="0.35">
      <c r="B6" s="148" t="s">
        <v>3</v>
      </c>
      <c r="C6" s="302" t="s">
        <v>4</v>
      </c>
      <c r="D6" s="303"/>
      <c r="E6" s="147"/>
      <c r="F6" s="304" t="s">
        <v>5</v>
      </c>
      <c r="G6" s="305"/>
      <c r="H6" s="305"/>
      <c r="I6" s="305"/>
      <c r="J6" s="306"/>
    </row>
    <row r="7" spans="2:11" ht="31.9" customHeight="1" thickBot="1" x14ac:dyDescent="0.35">
      <c r="B7" s="307" t="s">
        <v>6</v>
      </c>
      <c r="C7" s="308"/>
      <c r="D7" s="309"/>
      <c r="E7" s="147"/>
      <c r="F7" s="310" t="s">
        <v>7</v>
      </c>
      <c r="G7" s="311"/>
      <c r="H7" s="236">
        <v>1641399800</v>
      </c>
      <c r="I7" s="312" t="s">
        <v>8</v>
      </c>
      <c r="J7" s="233" t="s">
        <v>150</v>
      </c>
    </row>
    <row r="8" spans="2:11" ht="16.899999999999999" customHeight="1" x14ac:dyDescent="0.25">
      <c r="B8" s="24" t="s">
        <v>9</v>
      </c>
      <c r="C8" s="3"/>
      <c r="D8" s="49">
        <f>D9+D10+D11+D12</f>
        <v>453722442664</v>
      </c>
      <c r="E8" s="4"/>
      <c r="F8" s="290" t="s">
        <v>10</v>
      </c>
      <c r="G8" s="294"/>
      <c r="H8" s="2">
        <v>45251153</v>
      </c>
      <c r="I8" s="313"/>
      <c r="J8" s="234">
        <f>H7+H8+H9+H10+H13</f>
        <v>3390024452</v>
      </c>
    </row>
    <row r="9" spans="2:11" ht="16.899999999999999" customHeight="1" thickBot="1" x14ac:dyDescent="0.3">
      <c r="B9" s="145" t="s">
        <v>11</v>
      </c>
      <c r="C9" s="146"/>
      <c r="D9" s="25">
        <v>415862542872</v>
      </c>
      <c r="F9" s="290" t="s">
        <v>12</v>
      </c>
      <c r="G9" s="294"/>
      <c r="H9" s="2">
        <v>2136005</v>
      </c>
      <c r="I9" s="313"/>
      <c r="J9" s="235"/>
    </row>
    <row r="10" spans="2:11" ht="16.899999999999999" customHeight="1" thickBot="1" x14ac:dyDescent="0.3">
      <c r="B10" s="145" t="s">
        <v>13</v>
      </c>
      <c r="C10" s="146"/>
      <c r="D10" s="25">
        <v>26971541650</v>
      </c>
      <c r="E10" s="5"/>
      <c r="F10" s="290" t="s">
        <v>14</v>
      </c>
      <c r="G10" s="294"/>
      <c r="H10" s="45">
        <v>142997744</v>
      </c>
      <c r="I10" s="313"/>
    </row>
    <row r="11" spans="2:11" ht="16.899999999999999" customHeight="1" thickBot="1" x14ac:dyDescent="0.3">
      <c r="B11" s="145" t="s">
        <v>15</v>
      </c>
      <c r="C11" s="146"/>
      <c r="D11" s="25">
        <v>9330118392</v>
      </c>
      <c r="F11" s="290" t="s">
        <v>16</v>
      </c>
      <c r="G11" s="291"/>
      <c r="H11" s="238" t="s">
        <v>197</v>
      </c>
      <c r="I11" s="47"/>
    </row>
    <row r="12" spans="2:11" ht="16.899999999999999" customHeight="1" x14ac:dyDescent="0.25">
      <c r="B12" s="145" t="s">
        <v>17</v>
      </c>
      <c r="C12" s="146"/>
      <c r="D12" s="6">
        <v>1558239750</v>
      </c>
      <c r="E12" s="5"/>
      <c r="F12" s="292" t="s">
        <v>18</v>
      </c>
      <c r="G12" s="293"/>
      <c r="H12" s="48">
        <v>0</v>
      </c>
      <c r="I12" s="6"/>
    </row>
    <row r="13" spans="2:11" ht="16.899999999999999" customHeight="1" thickBot="1" x14ac:dyDescent="0.3">
      <c r="B13" s="145" t="s">
        <v>201</v>
      </c>
      <c r="C13" s="146"/>
      <c r="D13" s="25">
        <v>2136005</v>
      </c>
      <c r="E13" s="5"/>
      <c r="F13" s="290" t="s">
        <v>19</v>
      </c>
      <c r="G13" s="294"/>
      <c r="H13" s="2">
        <v>1558239750</v>
      </c>
      <c r="I13" s="7" t="s">
        <v>20</v>
      </c>
    </row>
    <row r="14" spans="2:11" ht="16.899999999999999" customHeight="1" thickBot="1" x14ac:dyDescent="0.3">
      <c r="B14" s="295"/>
      <c r="C14" s="296"/>
      <c r="D14" s="25"/>
      <c r="F14" s="297" t="s">
        <v>21</v>
      </c>
      <c r="G14" s="298"/>
      <c r="H14" s="239"/>
      <c r="I14" s="238" t="s">
        <v>197</v>
      </c>
    </row>
    <row r="15" spans="2:11" ht="16.5" customHeight="1" thickBot="1" x14ac:dyDescent="0.3">
      <c r="B15" s="277"/>
      <c r="C15" s="278"/>
      <c r="D15" s="26"/>
      <c r="F15" s="271" t="s">
        <v>22</v>
      </c>
      <c r="G15" s="272"/>
      <c r="H15" s="46">
        <f>H7+H8+H9+H10+H13</f>
        <v>3390024452</v>
      </c>
      <c r="I15" s="237"/>
    </row>
    <row r="16" spans="2:11" ht="30.6" customHeight="1" thickBot="1" x14ac:dyDescent="0.3">
      <c r="B16" s="1" t="s">
        <v>195</v>
      </c>
      <c r="F16" s="279" t="s">
        <v>192</v>
      </c>
      <c r="G16" s="280"/>
      <c r="H16" s="48">
        <v>0</v>
      </c>
      <c r="I16" s="232" t="s">
        <v>193</v>
      </c>
      <c r="K16" s="40"/>
    </row>
    <row r="17" spans="2:14" ht="35.450000000000003" customHeight="1" thickBot="1" x14ac:dyDescent="0.3">
      <c r="B17" s="281" t="s">
        <v>23</v>
      </c>
      <c r="C17" s="281"/>
      <c r="D17" s="281"/>
      <c r="E17" s="282"/>
      <c r="F17" s="273" t="s">
        <v>194</v>
      </c>
      <c r="G17" s="274"/>
      <c r="H17" s="46">
        <f>H15</f>
        <v>3390024452</v>
      </c>
      <c r="I17" s="9"/>
    </row>
    <row r="18" spans="2:14" ht="17.45" customHeight="1" x14ac:dyDescent="0.25">
      <c r="B18" s="1" t="s">
        <v>25</v>
      </c>
      <c r="E18" s="5"/>
      <c r="F18" s="273" t="s">
        <v>24</v>
      </c>
      <c r="G18" s="274"/>
      <c r="H18" s="228">
        <f>D46/H17</f>
        <v>1.6405338951814734</v>
      </c>
      <c r="I18" s="30"/>
    </row>
    <row r="19" spans="2:14" ht="15.6" customHeight="1" thickBot="1" x14ac:dyDescent="0.3">
      <c r="F19" s="10" t="s">
        <v>26</v>
      </c>
      <c r="G19" s="11"/>
      <c r="H19" s="247">
        <f>H17-D46</f>
        <v>-2171425567</v>
      </c>
      <c r="I19" s="12"/>
    </row>
    <row r="20" spans="2:14" ht="15.6" customHeight="1" x14ac:dyDescent="0.25">
      <c r="F20" s="230"/>
      <c r="G20" s="230"/>
      <c r="H20" s="240"/>
      <c r="I20" s="231"/>
    </row>
    <row r="21" spans="2:14" ht="15.6" customHeight="1" thickBot="1" x14ac:dyDescent="0.3">
      <c r="E21" s="5"/>
      <c r="I21" s="13"/>
      <c r="J21" s="5"/>
    </row>
    <row r="22" spans="2:14" ht="24" customHeight="1" x14ac:dyDescent="0.3">
      <c r="C22" s="283" t="s">
        <v>27</v>
      </c>
      <c r="D22" s="284"/>
      <c r="E22" s="284"/>
      <c r="F22" s="284"/>
      <c r="G22" s="285"/>
      <c r="H22" s="241"/>
      <c r="I22" s="5"/>
      <c r="J22" s="5"/>
    </row>
    <row r="23" spans="2:14" ht="15.6" customHeight="1" x14ac:dyDescent="0.25">
      <c r="C23" s="286" t="s">
        <v>28</v>
      </c>
      <c r="D23" s="287"/>
      <c r="E23" s="184" t="s">
        <v>29</v>
      </c>
      <c r="F23" s="288" t="s">
        <v>30</v>
      </c>
      <c r="G23" s="289"/>
      <c r="H23" s="185"/>
      <c r="J23" s="5"/>
    </row>
    <row r="24" spans="2:14" ht="27.75" customHeight="1" x14ac:dyDescent="0.25">
      <c r="C24" s="261" t="s">
        <v>31</v>
      </c>
      <c r="D24" s="262"/>
      <c r="E24" s="2">
        <v>38108129737</v>
      </c>
      <c r="F24" s="263" t="str">
        <f>VLOOKUP($C$6,'[1]Asig.espec. y contratac-2018'!$B$9:$AB$104,27,FALSE)</f>
        <v>Proyección ETC</v>
      </c>
      <c r="G24" s="264"/>
      <c r="H24" s="186"/>
      <c r="I24" s="39"/>
      <c r="J24" s="39"/>
    </row>
    <row r="25" spans="2:14" ht="24" customHeight="1" x14ac:dyDescent="0.25">
      <c r="C25" s="269" t="s">
        <v>32</v>
      </c>
      <c r="D25" s="270"/>
      <c r="E25" s="2">
        <v>40251773841.959999</v>
      </c>
      <c r="F25" s="265"/>
      <c r="G25" s="266"/>
      <c r="H25" s="186"/>
      <c r="I25" s="39"/>
      <c r="J25" s="40"/>
    </row>
    <row r="26" spans="2:14" ht="49.9" customHeight="1" x14ac:dyDescent="0.25">
      <c r="C26" s="275" t="s">
        <v>33</v>
      </c>
      <c r="D26" s="276"/>
      <c r="E26" s="246" t="s">
        <v>198</v>
      </c>
      <c r="F26" s="267"/>
      <c r="G26" s="268"/>
      <c r="H26" s="186"/>
      <c r="I26" s="39"/>
      <c r="M26" s="14"/>
      <c r="N26" s="5"/>
    </row>
    <row r="27" spans="2:14" ht="45" customHeight="1" thickBot="1" x14ac:dyDescent="0.3">
      <c r="C27" s="319" t="s">
        <v>34</v>
      </c>
      <c r="D27" s="320"/>
      <c r="E27" s="321"/>
      <c r="F27" s="317" t="s">
        <v>35</v>
      </c>
      <c r="G27" s="318"/>
      <c r="H27" s="187"/>
      <c r="I27" s="39"/>
      <c r="M27" s="14"/>
      <c r="N27" s="5"/>
    </row>
    <row r="28" spans="2:14" ht="17.45" customHeight="1" x14ac:dyDescent="0.25">
      <c r="C28" s="15"/>
      <c r="D28" s="15"/>
      <c r="E28" s="15"/>
      <c r="F28" s="16"/>
      <c r="G28" s="16"/>
      <c r="H28" s="16"/>
      <c r="M28" s="14"/>
      <c r="N28" s="5"/>
    </row>
    <row r="29" spans="2:14" ht="17.45" customHeight="1" thickBot="1" x14ac:dyDescent="0.3">
      <c r="K29" s="14"/>
      <c r="L29" s="5"/>
      <c r="M29" s="14"/>
      <c r="N29" s="5"/>
    </row>
    <row r="30" spans="2:14" ht="23.45" customHeight="1" thickBot="1" x14ac:dyDescent="0.35">
      <c r="B30" s="314" t="s">
        <v>36</v>
      </c>
      <c r="C30" s="315"/>
      <c r="D30" s="315"/>
      <c r="E30" s="315"/>
      <c r="F30" s="315"/>
      <c r="G30" s="315"/>
      <c r="H30" s="315"/>
      <c r="I30" s="315"/>
      <c r="J30" s="316"/>
      <c r="K30" s="5"/>
    </row>
    <row r="31" spans="2:14" ht="33" customHeight="1" x14ac:dyDescent="0.25">
      <c r="B31" s="322" t="s">
        <v>37</v>
      </c>
      <c r="C31" s="324" t="s">
        <v>38</v>
      </c>
      <c r="D31" s="324"/>
      <c r="E31" s="324"/>
      <c r="F31" s="325" t="s">
        <v>39</v>
      </c>
      <c r="G31" s="325"/>
      <c r="H31" s="325"/>
      <c r="I31" s="325"/>
      <c r="J31" s="326" t="s">
        <v>40</v>
      </c>
      <c r="K31" s="17"/>
    </row>
    <row r="32" spans="2:14" ht="34.9" customHeight="1" thickBot="1" x14ac:dyDescent="0.3">
      <c r="B32" s="323"/>
      <c r="C32" s="37" t="s">
        <v>41</v>
      </c>
      <c r="D32" s="37" t="s">
        <v>42</v>
      </c>
      <c r="E32" s="37" t="s">
        <v>43</v>
      </c>
      <c r="F32" s="38" t="s">
        <v>44</v>
      </c>
      <c r="G32" s="38" t="s">
        <v>45</v>
      </c>
      <c r="H32" s="37" t="s">
        <v>46</v>
      </c>
      <c r="I32" s="224" t="s">
        <v>161</v>
      </c>
      <c r="J32" s="327"/>
      <c r="K32" s="14"/>
    </row>
    <row r="33" spans="1:16" x14ac:dyDescent="0.25">
      <c r="B33" s="34" t="s">
        <v>148</v>
      </c>
      <c r="C33" s="35">
        <v>40160129467</v>
      </c>
      <c r="D33" s="35">
        <v>152470725</v>
      </c>
      <c r="E33" s="35">
        <f t="shared" ref="E33:E41" si="0">C33+D33</f>
        <v>40312600192</v>
      </c>
      <c r="F33" s="35">
        <v>4528774057</v>
      </c>
      <c r="G33" s="35">
        <v>2148813181</v>
      </c>
      <c r="H33" s="35">
        <f>F33+G33</f>
        <v>6677587238</v>
      </c>
      <c r="I33" s="18">
        <v>7996807674</v>
      </c>
      <c r="J33" s="36">
        <f>H33+E33+I33</f>
        <v>54986995104</v>
      </c>
      <c r="K33" s="14"/>
    </row>
    <row r="34" spans="1:16" x14ac:dyDescent="0.25">
      <c r="B34" s="8" t="s">
        <v>47</v>
      </c>
      <c r="C34" s="18">
        <v>37393491958</v>
      </c>
      <c r="D34" s="18">
        <v>152470725</v>
      </c>
      <c r="E34" s="35">
        <f t="shared" si="0"/>
        <v>37545962683</v>
      </c>
      <c r="F34" s="18">
        <v>3773691817</v>
      </c>
      <c r="G34" s="18">
        <v>1790160839</v>
      </c>
      <c r="H34" s="18">
        <f>F34+G34</f>
        <v>5563852656</v>
      </c>
      <c r="I34" s="18"/>
      <c r="J34" s="36">
        <f t="shared" ref="J34:J41" si="1">H34+E34+I34</f>
        <v>43109815339</v>
      </c>
    </row>
    <row r="35" spans="1:16" x14ac:dyDescent="0.25">
      <c r="B35" s="8" t="s">
        <v>48</v>
      </c>
      <c r="C35" s="18">
        <v>22824824581</v>
      </c>
      <c r="D35" s="18">
        <v>309592186</v>
      </c>
      <c r="E35" s="35">
        <f t="shared" si="0"/>
        <v>23134416767</v>
      </c>
      <c r="F35" s="18">
        <v>6130377197</v>
      </c>
      <c r="G35" s="18">
        <v>2192180595</v>
      </c>
      <c r="H35" s="18">
        <f>F35+G35</f>
        <v>8322557792</v>
      </c>
      <c r="I35" s="18"/>
      <c r="J35" s="36">
        <f t="shared" si="1"/>
        <v>31456974559</v>
      </c>
    </row>
    <row r="36" spans="1:16" x14ac:dyDescent="0.25">
      <c r="B36" s="8" t="s">
        <v>49</v>
      </c>
      <c r="C36" s="18">
        <v>38247273999</v>
      </c>
      <c r="D36" s="18">
        <v>2178765600</v>
      </c>
      <c r="E36" s="35">
        <f t="shared" si="0"/>
        <v>40426039599</v>
      </c>
      <c r="F36" s="18">
        <v>4519349211</v>
      </c>
      <c r="G36" s="19">
        <v>2803907838</v>
      </c>
      <c r="H36" s="18">
        <f>F36+G36</f>
        <v>7323257049</v>
      </c>
      <c r="I36" s="18"/>
      <c r="J36" s="36">
        <f t="shared" si="1"/>
        <v>47749296648</v>
      </c>
    </row>
    <row r="37" spans="1:16" x14ac:dyDescent="0.25">
      <c r="B37" s="8" t="s">
        <v>50</v>
      </c>
      <c r="C37" s="18">
        <v>38247273999</v>
      </c>
      <c r="E37" s="35">
        <f t="shared" si="0"/>
        <v>38247273999</v>
      </c>
      <c r="F37" s="18">
        <v>4738048070</v>
      </c>
      <c r="G37" s="18">
        <v>2233765613</v>
      </c>
      <c r="H37" s="18">
        <f>F37+G37</f>
        <v>6971813683</v>
      </c>
      <c r="I37" s="18"/>
      <c r="J37" s="36">
        <f t="shared" si="1"/>
        <v>45219087682</v>
      </c>
    </row>
    <row r="38" spans="1:16" x14ac:dyDescent="0.25">
      <c r="B38" s="8" t="s">
        <v>160</v>
      </c>
      <c r="C38" s="18"/>
      <c r="D38" s="18">
        <v>1112470725</v>
      </c>
      <c r="E38" s="35">
        <f t="shared" si="0"/>
        <v>1112470725</v>
      </c>
      <c r="F38" s="18"/>
      <c r="G38" s="18"/>
      <c r="H38" s="18"/>
      <c r="I38" s="18"/>
      <c r="J38" s="36">
        <f t="shared" si="1"/>
        <v>1112470725</v>
      </c>
    </row>
    <row r="39" spans="1:16" x14ac:dyDescent="0.25">
      <c r="B39" s="8" t="s">
        <v>51</v>
      </c>
      <c r="C39" s="18">
        <v>38247273999</v>
      </c>
      <c r="D39" s="18">
        <v>1396467553</v>
      </c>
      <c r="E39" s="35">
        <f t="shared" si="0"/>
        <v>39643741552</v>
      </c>
      <c r="F39" s="18">
        <v>4738048070</v>
      </c>
      <c r="G39" s="19">
        <v>2233765613</v>
      </c>
      <c r="H39" s="18">
        <f>F39+G39</f>
        <v>6971813683</v>
      </c>
      <c r="I39" s="18"/>
      <c r="J39" s="36">
        <f t="shared" si="1"/>
        <v>46615555235</v>
      </c>
    </row>
    <row r="40" spans="1:16" x14ac:dyDescent="0.25">
      <c r="B40" s="8" t="s">
        <v>52</v>
      </c>
      <c r="C40" s="18">
        <v>44043360668</v>
      </c>
      <c r="D40" s="18">
        <v>152470725</v>
      </c>
      <c r="E40" s="18">
        <f t="shared" si="0"/>
        <v>44195831393</v>
      </c>
      <c r="F40" s="18">
        <v>6417403447</v>
      </c>
      <c r="G40" s="18">
        <v>2085145617</v>
      </c>
      <c r="H40" s="18">
        <f>F40+G40</f>
        <v>8502549064</v>
      </c>
      <c r="I40" s="18"/>
      <c r="J40" s="19">
        <f t="shared" si="1"/>
        <v>52698380457</v>
      </c>
    </row>
    <row r="41" spans="1:16" x14ac:dyDescent="0.25">
      <c r="B41" s="8" t="s">
        <v>53</v>
      </c>
      <c r="C41" s="18">
        <v>32451187330</v>
      </c>
      <c r="D41" s="18">
        <v>106741780</v>
      </c>
      <c r="E41" s="18">
        <f t="shared" si="0"/>
        <v>32557929110</v>
      </c>
      <c r="F41" s="18">
        <v>4701833244</v>
      </c>
      <c r="G41" s="18">
        <v>2227485561</v>
      </c>
      <c r="H41" s="18">
        <f>F41+G41</f>
        <v>6929318805</v>
      </c>
      <c r="I41" s="18"/>
      <c r="J41" s="19">
        <f t="shared" si="1"/>
        <v>39487247915</v>
      </c>
    </row>
    <row r="42" spans="1:16" x14ac:dyDescent="0.25">
      <c r="B42" s="8" t="s">
        <v>54</v>
      </c>
      <c r="C42" s="18"/>
      <c r="D42" s="18"/>
      <c r="E42" s="18"/>
      <c r="F42" s="18"/>
      <c r="G42" s="44"/>
      <c r="H42" s="44"/>
      <c r="I42" s="18"/>
      <c r="J42" s="19"/>
    </row>
    <row r="43" spans="1:16" x14ac:dyDescent="0.25">
      <c r="B43" s="8" t="s">
        <v>55</v>
      </c>
      <c r="C43" s="18"/>
      <c r="D43" s="18"/>
      <c r="E43" s="18"/>
      <c r="F43" s="18"/>
      <c r="G43" s="18"/>
      <c r="H43" s="18"/>
      <c r="I43" s="18"/>
      <c r="J43" s="19"/>
    </row>
    <row r="44" spans="1:16" x14ac:dyDescent="0.25">
      <c r="B44" s="8" t="s">
        <v>56</v>
      </c>
      <c r="C44" s="18"/>
      <c r="D44" s="18"/>
      <c r="E44" s="18"/>
      <c r="F44" s="18"/>
      <c r="G44" s="19"/>
      <c r="H44" s="19"/>
      <c r="I44" s="18"/>
      <c r="J44" s="19"/>
    </row>
    <row r="45" spans="1:16" x14ac:dyDescent="0.25">
      <c r="B45" s="8" t="s">
        <v>57</v>
      </c>
      <c r="C45" s="18"/>
      <c r="D45" s="18"/>
      <c r="E45" s="18"/>
      <c r="F45" s="18"/>
      <c r="G45" s="19"/>
      <c r="H45" s="19"/>
      <c r="I45" s="18"/>
      <c r="J45" s="19"/>
    </row>
    <row r="46" spans="1:16" ht="15.75" thickBot="1" x14ac:dyDescent="0.3">
      <c r="B46" s="23" t="s">
        <v>58</v>
      </c>
      <c r="C46" s="32">
        <f t="shared" ref="C46:H46" si="2">SUM(C33:C45)</f>
        <v>291614816001</v>
      </c>
      <c r="D46" s="32">
        <f t="shared" si="2"/>
        <v>5561450019</v>
      </c>
      <c r="E46" s="32">
        <f>SUM(E33:E45)</f>
        <v>297176266020</v>
      </c>
      <c r="F46" s="32">
        <f t="shared" si="2"/>
        <v>39547525113</v>
      </c>
      <c r="G46" s="32">
        <f t="shared" si="2"/>
        <v>17715224857</v>
      </c>
      <c r="H46" s="32">
        <f t="shared" si="2"/>
        <v>57262749970</v>
      </c>
      <c r="I46" s="32">
        <f>SUM(I33:I45)</f>
        <v>7996807674</v>
      </c>
      <c r="J46" s="33">
        <f>E46+H46+I46</f>
        <v>362435823664</v>
      </c>
      <c r="K46" s="13"/>
      <c r="L46" s="13"/>
    </row>
    <row r="47" spans="1:16" x14ac:dyDescent="0.25">
      <c r="B47" s="225" t="s">
        <v>190</v>
      </c>
      <c r="C47" s="226">
        <f>SUM(C45:C46)</f>
        <v>291614816001</v>
      </c>
      <c r="D47" s="226">
        <f>SUM(D45:D46)</f>
        <v>5561450019</v>
      </c>
      <c r="E47" s="226">
        <f>SUM(C47:D47)</f>
        <v>297176266020</v>
      </c>
      <c r="F47" s="226">
        <f>SUM(F45:F46)</f>
        <v>39547525113</v>
      </c>
      <c r="G47" s="226">
        <f>SUM(G45:G46)</f>
        <v>17715224857</v>
      </c>
      <c r="H47" s="226">
        <f>SUM(H45:H46)</f>
        <v>57262749970</v>
      </c>
      <c r="I47" s="226">
        <f>SUM(I45:I46)</f>
        <v>7996807674</v>
      </c>
      <c r="J47" s="226">
        <f>SUM(J45:J46)</f>
        <v>362435823664</v>
      </c>
    </row>
    <row r="48" spans="1:16" x14ac:dyDescent="0.25">
      <c r="A48" s="21"/>
      <c r="B48" s="251" t="s">
        <v>191</v>
      </c>
      <c r="C48" s="251"/>
      <c r="D48" s="251"/>
      <c r="E48" s="251"/>
      <c r="F48" s="251"/>
      <c r="G48" s="251"/>
      <c r="H48" s="251"/>
      <c r="I48" s="251"/>
      <c r="J48" s="226">
        <v>417422918627</v>
      </c>
      <c r="K48" s="249"/>
      <c r="L48" s="249"/>
      <c r="M48" s="21"/>
      <c r="N48" s="21"/>
      <c r="O48" s="21"/>
      <c r="P48" s="53"/>
    </row>
    <row r="49" spans="2:13" ht="15" hidden="1" customHeight="1" x14ac:dyDescent="0.25">
      <c r="B49" s="252" t="s">
        <v>187</v>
      </c>
      <c r="C49" s="252"/>
      <c r="D49" s="252"/>
      <c r="E49" s="252"/>
      <c r="F49" s="252"/>
      <c r="G49" s="252"/>
      <c r="H49" s="252"/>
      <c r="I49" s="252"/>
      <c r="J49" s="227">
        <f>+J48-J47</f>
        <v>54987094963</v>
      </c>
      <c r="K49" s="4"/>
    </row>
    <row r="50" spans="2:13" hidden="1" x14ac:dyDescent="0.25">
      <c r="B50" s="252" t="s">
        <v>188</v>
      </c>
      <c r="C50" s="252"/>
      <c r="D50" s="252"/>
      <c r="E50" s="252"/>
      <c r="F50" s="252"/>
      <c r="G50" s="252"/>
      <c r="H50" s="252"/>
      <c r="I50" s="252"/>
      <c r="J50" s="228">
        <f>+J47/J48</f>
        <v>0.8682700625450438</v>
      </c>
      <c r="K50" s="20" t="e">
        <f>SUM(K51:K53)</f>
        <v>#REF!</v>
      </c>
    </row>
    <row r="51" spans="2:13" hidden="1" x14ac:dyDescent="0.25">
      <c r="C51" s="13"/>
      <c r="E51" s="13"/>
      <c r="F51" s="13"/>
      <c r="G51" s="13"/>
      <c r="H51" s="13"/>
      <c r="J51" s="13"/>
      <c r="K51" s="13"/>
      <c r="L51" s="5"/>
    </row>
    <row r="52" spans="2:13" hidden="1" x14ac:dyDescent="0.25">
      <c r="C52" s="13"/>
      <c r="E52" s="13"/>
      <c r="F52" s="13"/>
      <c r="G52" s="13"/>
      <c r="H52" s="13"/>
      <c r="J52" s="13"/>
      <c r="K52" s="13"/>
      <c r="M52" s="5"/>
    </row>
    <row r="53" spans="2:13" hidden="1" x14ac:dyDescent="0.25">
      <c r="D53" s="13"/>
      <c r="E53" s="13"/>
      <c r="F53" s="13"/>
      <c r="G53" s="13"/>
      <c r="H53" s="13"/>
      <c r="I53" s="13"/>
      <c r="J53" s="5"/>
      <c r="K53" s="13" t="e">
        <f>+#REF!</f>
        <v>#REF!</v>
      </c>
      <c r="M53" s="13"/>
    </row>
    <row r="54" spans="2:13" hidden="1" x14ac:dyDescent="0.25">
      <c r="C54" s="13"/>
      <c r="F54" s="13"/>
      <c r="G54" s="13"/>
      <c r="H54" s="13"/>
      <c r="J54" s="14"/>
      <c r="K54" s="13">
        <f>SUM(K55:K59)</f>
        <v>-2171425567</v>
      </c>
      <c r="M54" s="13"/>
    </row>
    <row r="55" spans="2:13" hidden="1" x14ac:dyDescent="0.25">
      <c r="F55" s="13"/>
      <c r="G55" s="13"/>
      <c r="H55" s="13"/>
      <c r="J55" s="5"/>
      <c r="K55" s="5">
        <f>+H19</f>
        <v>-2171425567</v>
      </c>
      <c r="M55" s="5"/>
    </row>
    <row r="56" spans="2:13" hidden="1" x14ac:dyDescent="0.25">
      <c r="F56" s="13"/>
      <c r="G56" s="13"/>
      <c r="H56" s="13"/>
      <c r="J56" s="14"/>
      <c r="K56" s="13"/>
      <c r="L56" s="5"/>
      <c r="M56" s="5"/>
    </row>
    <row r="57" spans="2:13" hidden="1" x14ac:dyDescent="0.25">
      <c r="G57" s="13"/>
      <c r="H57" s="13"/>
      <c r="J57" s="14"/>
      <c r="K57" s="13"/>
    </row>
    <row r="58" spans="2:13" hidden="1" x14ac:dyDescent="0.25">
      <c r="E58" s="13"/>
      <c r="G58" s="13"/>
      <c r="H58" s="13"/>
      <c r="J58" s="14"/>
      <c r="K58" s="22"/>
    </row>
    <row r="59" spans="2:13" hidden="1" x14ac:dyDescent="0.25">
      <c r="E59" s="13"/>
      <c r="G59" s="13"/>
      <c r="H59" s="13"/>
      <c r="J59" s="14"/>
      <c r="K59" s="13"/>
      <c r="L59" s="22"/>
    </row>
    <row r="60" spans="2:13" hidden="1" x14ac:dyDescent="0.25">
      <c r="E60" s="13"/>
      <c r="G60" s="13"/>
      <c r="H60" s="13"/>
      <c r="J60" s="5"/>
      <c r="K60" s="20" t="e">
        <f>+K50-K54</f>
        <v>#REF!</v>
      </c>
    </row>
    <row r="61" spans="2:13" hidden="1" x14ac:dyDescent="0.25">
      <c r="E61" s="13"/>
      <c r="G61" s="13"/>
      <c r="H61" s="13"/>
      <c r="J61" s="5"/>
    </row>
    <row r="62" spans="2:13" x14ac:dyDescent="0.25">
      <c r="B62" s="252" t="s">
        <v>203</v>
      </c>
      <c r="C62" s="252"/>
      <c r="D62" s="252"/>
      <c r="E62" s="252"/>
      <c r="F62" s="252"/>
      <c r="G62" s="252"/>
      <c r="H62" s="252"/>
      <c r="I62" s="252"/>
      <c r="J62" s="227">
        <f>J48-J47</f>
        <v>54987094963</v>
      </c>
    </row>
    <row r="63" spans="2:13" x14ac:dyDescent="0.25">
      <c r="B63" s="252" t="s">
        <v>188</v>
      </c>
      <c r="C63" s="252"/>
      <c r="D63" s="252"/>
      <c r="E63" s="252"/>
      <c r="F63" s="252"/>
      <c r="G63" s="252"/>
      <c r="H63" s="252"/>
      <c r="I63" s="252"/>
      <c r="J63" s="229">
        <f>J47/J48</f>
        <v>0.8682700625450438</v>
      </c>
    </row>
    <row r="64" spans="2:13" x14ac:dyDescent="0.25">
      <c r="C64" s="39"/>
      <c r="D64" s="13"/>
      <c r="E64" s="13"/>
      <c r="G64" s="13"/>
      <c r="H64" s="13"/>
      <c r="J64" s="5"/>
    </row>
    <row r="65" spans="1:10" x14ac:dyDescent="0.25">
      <c r="A65" s="153"/>
      <c r="B65" s="153"/>
      <c r="C65" s="153"/>
      <c r="D65" s="153"/>
      <c r="E65" s="42"/>
      <c r="F65" s="42"/>
      <c r="G65" s="42"/>
      <c r="H65" s="42"/>
      <c r="I65" s="42"/>
      <c r="J65" s="188"/>
    </row>
    <row r="66" spans="1:10" ht="14.45" customHeight="1" x14ac:dyDescent="0.25">
      <c r="A66" s="153"/>
      <c r="B66" s="28" t="s">
        <v>162</v>
      </c>
      <c r="C66" s="258" t="s">
        <v>163</v>
      </c>
      <c r="D66" s="258"/>
      <c r="E66" s="258"/>
      <c r="F66" s="258"/>
      <c r="G66" s="258"/>
      <c r="H66" s="258"/>
      <c r="I66" s="258"/>
      <c r="J66" s="258"/>
    </row>
    <row r="67" spans="1:10" x14ac:dyDescent="0.25">
      <c r="A67" s="153"/>
      <c r="B67" s="153"/>
      <c r="C67" s="43"/>
      <c r="D67" s="42"/>
      <c r="E67" s="42"/>
      <c r="F67" s="42"/>
      <c r="G67" s="42"/>
      <c r="H67" s="42"/>
      <c r="I67" s="42"/>
      <c r="J67" s="42"/>
    </row>
    <row r="68" spans="1:10" ht="14.45" customHeight="1" x14ac:dyDescent="0.25">
      <c r="A68" s="153"/>
      <c r="B68" s="28" t="s">
        <v>164</v>
      </c>
      <c r="C68" s="259" t="s">
        <v>165</v>
      </c>
      <c r="D68" s="260"/>
      <c r="E68" s="260"/>
      <c r="F68" s="260"/>
      <c r="G68" s="260"/>
      <c r="H68" s="260"/>
      <c r="I68" s="260"/>
      <c r="J68" s="260"/>
    </row>
    <row r="69" spans="1:10" x14ac:dyDescent="0.25">
      <c r="A69" s="153"/>
      <c r="B69" s="153"/>
      <c r="C69" s="43"/>
      <c r="D69" s="153"/>
      <c r="E69" s="153"/>
      <c r="F69" s="153"/>
      <c r="G69" s="153"/>
      <c r="H69" s="153"/>
      <c r="I69" s="153"/>
      <c r="J69" s="153"/>
    </row>
    <row r="70" spans="1:10" ht="15.75" thickBot="1" x14ac:dyDescent="0.3">
      <c r="A70" s="153"/>
      <c r="B70" s="153"/>
      <c r="C70" s="43"/>
      <c r="D70" s="153"/>
      <c r="E70" s="42"/>
      <c r="F70" s="153"/>
      <c r="G70" s="153"/>
      <c r="H70" s="153"/>
      <c r="I70" s="153"/>
      <c r="J70" s="42"/>
    </row>
    <row r="71" spans="1:10" ht="18" customHeight="1" x14ac:dyDescent="0.25">
      <c r="A71" s="153"/>
      <c r="B71" s="189" t="s">
        <v>166</v>
      </c>
      <c r="C71" s="190"/>
      <c r="D71" s="190"/>
      <c r="E71" s="191"/>
      <c r="F71" s="42"/>
      <c r="G71" s="255" t="s">
        <v>167</v>
      </c>
      <c r="H71" s="256"/>
      <c r="I71" s="256"/>
      <c r="J71" s="257"/>
    </row>
    <row r="72" spans="1:10" ht="45" x14ac:dyDescent="0.25">
      <c r="A72" s="153"/>
      <c r="B72" s="192" t="s">
        <v>9</v>
      </c>
      <c r="C72" s="193">
        <f>SUM(C73:C76)</f>
        <v>1812147199</v>
      </c>
      <c r="D72" s="193">
        <f>SUM(D73:D76)</f>
        <v>0</v>
      </c>
      <c r="E72" s="194">
        <f>SUM(E73:E76)</f>
        <v>26971541650</v>
      </c>
      <c r="F72" s="42"/>
      <c r="G72" s="195" t="s">
        <v>37</v>
      </c>
      <c r="H72" s="196" t="s">
        <v>168</v>
      </c>
      <c r="I72" s="197" t="s">
        <v>169</v>
      </c>
      <c r="J72" s="198" t="s">
        <v>170</v>
      </c>
    </row>
    <row r="73" spans="1:10" x14ac:dyDescent="0.25">
      <c r="A73" s="153"/>
      <c r="B73" s="199" t="s">
        <v>171</v>
      </c>
      <c r="C73" s="200"/>
      <c r="D73" s="201"/>
      <c r="E73" s="202">
        <v>26971541650</v>
      </c>
      <c r="F73" s="42"/>
      <c r="G73" s="203" t="s">
        <v>172</v>
      </c>
      <c r="H73" s="204"/>
      <c r="I73" s="205"/>
      <c r="J73" s="202">
        <v>2697154165</v>
      </c>
    </row>
    <row r="74" spans="1:10" x14ac:dyDescent="0.25">
      <c r="A74" s="153"/>
      <c r="B74" s="199" t="s">
        <v>173</v>
      </c>
      <c r="C74" s="200"/>
      <c r="D74" s="201">
        <v>0</v>
      </c>
      <c r="E74" s="202"/>
      <c r="F74" s="153"/>
      <c r="G74" s="203" t="s">
        <v>174</v>
      </c>
      <c r="H74" s="205"/>
      <c r="I74" s="205"/>
      <c r="J74" s="202">
        <v>2697154165</v>
      </c>
    </row>
    <row r="75" spans="1:10" ht="14.45" customHeight="1" x14ac:dyDescent="0.25">
      <c r="A75" s="153"/>
      <c r="B75" s="206" t="s">
        <v>175</v>
      </c>
      <c r="C75" s="200"/>
      <c r="D75" s="201">
        <v>0</v>
      </c>
      <c r="E75" s="202"/>
      <c r="F75" s="153"/>
      <c r="G75" s="203" t="s">
        <v>176</v>
      </c>
      <c r="H75" s="205"/>
      <c r="I75" s="201">
        <v>0</v>
      </c>
      <c r="J75" s="202">
        <v>2697154165</v>
      </c>
    </row>
    <row r="76" spans="1:10" ht="15.75" thickBot="1" x14ac:dyDescent="0.3">
      <c r="A76" s="153"/>
      <c r="B76" s="207" t="s">
        <v>177</v>
      </c>
      <c r="C76" s="208">
        <v>1812147199</v>
      </c>
      <c r="D76" s="209"/>
      <c r="E76" s="210"/>
      <c r="F76" s="153"/>
      <c r="G76" s="203" t="s">
        <v>178</v>
      </c>
      <c r="H76" s="211">
        <v>1812147199</v>
      </c>
      <c r="I76" s="201">
        <v>0</v>
      </c>
      <c r="J76" s="202">
        <v>2725700766</v>
      </c>
    </row>
    <row r="77" spans="1:10" ht="14.45" customHeight="1" x14ac:dyDescent="0.25">
      <c r="A77" s="153"/>
      <c r="B77" s="153"/>
      <c r="C77" s="153"/>
      <c r="D77" s="153"/>
      <c r="E77" s="153"/>
      <c r="F77" s="153"/>
      <c r="G77" s="203" t="s">
        <v>50</v>
      </c>
      <c r="H77" s="205"/>
      <c r="I77" s="201">
        <v>0</v>
      </c>
      <c r="J77" s="202">
        <v>2725700766</v>
      </c>
    </row>
    <row r="78" spans="1:10" x14ac:dyDescent="0.25">
      <c r="A78" s="153"/>
      <c r="B78" s="153"/>
      <c r="C78" s="153"/>
      <c r="D78" s="153"/>
      <c r="E78" s="153"/>
      <c r="F78" s="153"/>
      <c r="G78" s="203" t="s">
        <v>51</v>
      </c>
      <c r="H78" s="205"/>
      <c r="I78" s="201">
        <v>0</v>
      </c>
      <c r="J78" s="202">
        <v>5451401532</v>
      </c>
    </row>
    <row r="79" spans="1:10" x14ac:dyDescent="0.25">
      <c r="A79" s="153"/>
      <c r="B79" s="153"/>
      <c r="C79" s="153"/>
      <c r="D79" s="153"/>
      <c r="E79" s="153"/>
      <c r="F79" s="153"/>
      <c r="G79" s="203" t="s">
        <v>179</v>
      </c>
      <c r="H79" s="205"/>
      <c r="I79" s="201">
        <v>0</v>
      </c>
      <c r="J79" s="202">
        <v>3159641951</v>
      </c>
    </row>
    <row r="80" spans="1:10" ht="18" customHeight="1" x14ac:dyDescent="0.25">
      <c r="A80" s="153"/>
      <c r="B80" s="153"/>
      <c r="C80" s="153"/>
      <c r="D80" s="153"/>
      <c r="E80" s="153"/>
      <c r="F80" s="153"/>
      <c r="G80" s="203" t="s">
        <v>180</v>
      </c>
      <c r="H80" s="205"/>
      <c r="I80" s="201">
        <v>0</v>
      </c>
      <c r="J80" s="202">
        <v>3159641951</v>
      </c>
    </row>
    <row r="81" spans="1:10" x14ac:dyDescent="0.25">
      <c r="A81" s="153"/>
      <c r="B81" s="153"/>
      <c r="C81" s="153"/>
      <c r="D81" s="153"/>
      <c r="E81" s="153"/>
      <c r="F81" s="153"/>
      <c r="G81" s="203" t="s">
        <v>181</v>
      </c>
      <c r="H81" s="212"/>
      <c r="I81" s="201">
        <v>0</v>
      </c>
      <c r="J81" s="202">
        <v>0</v>
      </c>
    </row>
    <row r="82" spans="1:10" x14ac:dyDescent="0.25">
      <c r="A82" s="153"/>
      <c r="B82" s="153"/>
      <c r="C82" s="153"/>
      <c r="D82" s="153"/>
      <c r="E82" s="153"/>
      <c r="F82" s="213"/>
      <c r="G82" s="203" t="s">
        <v>182</v>
      </c>
      <c r="H82" s="212"/>
      <c r="I82" s="201">
        <v>0</v>
      </c>
      <c r="J82" s="202">
        <v>0</v>
      </c>
    </row>
    <row r="83" spans="1:10" x14ac:dyDescent="0.25">
      <c r="A83" s="153"/>
      <c r="B83" s="153"/>
      <c r="C83" s="153"/>
      <c r="D83" s="153"/>
      <c r="E83" s="153"/>
      <c r="F83" s="213"/>
      <c r="G83" s="203" t="s">
        <v>183</v>
      </c>
      <c r="H83" s="212"/>
      <c r="I83" s="201">
        <v>0</v>
      </c>
      <c r="J83" s="202">
        <v>0</v>
      </c>
    </row>
    <row r="84" spans="1:10" x14ac:dyDescent="0.25">
      <c r="A84" s="153"/>
      <c r="B84" s="153"/>
      <c r="C84" s="153"/>
      <c r="D84" s="153"/>
      <c r="E84" s="153"/>
      <c r="F84" s="213"/>
      <c r="G84" s="203" t="s">
        <v>184</v>
      </c>
      <c r="H84" s="212"/>
      <c r="I84" s="201">
        <v>0</v>
      </c>
      <c r="J84" s="202">
        <v>0</v>
      </c>
    </row>
    <row r="85" spans="1:10" x14ac:dyDescent="0.25">
      <c r="A85" s="153"/>
      <c r="B85" s="153"/>
      <c r="C85" s="153"/>
      <c r="D85" s="153"/>
      <c r="E85" s="153"/>
      <c r="F85" s="213"/>
      <c r="G85" s="203" t="s">
        <v>57</v>
      </c>
      <c r="H85" s="212"/>
      <c r="I85" s="201">
        <v>0</v>
      </c>
      <c r="J85" s="202">
        <v>0</v>
      </c>
    </row>
    <row r="86" spans="1:10" x14ac:dyDescent="0.25">
      <c r="A86" s="153"/>
      <c r="B86" s="153"/>
      <c r="C86" s="153"/>
      <c r="D86" s="153"/>
      <c r="E86" s="153"/>
      <c r="F86" s="213"/>
      <c r="G86" s="29" t="s">
        <v>185</v>
      </c>
      <c r="H86" s="214">
        <f>SUM(H76:H85)</f>
        <v>1812147199</v>
      </c>
      <c r="I86" s="215">
        <f>SUM(I76:I85)</f>
        <v>0</v>
      </c>
      <c r="J86" s="31">
        <f>SUM(J73:J85)</f>
        <v>25313549461</v>
      </c>
    </row>
    <row r="87" spans="1:10" x14ac:dyDescent="0.25">
      <c r="A87" s="153"/>
      <c r="B87" s="153"/>
      <c r="C87" s="153"/>
      <c r="D87" s="153"/>
      <c r="E87" s="153"/>
      <c r="F87" s="213"/>
      <c r="G87" s="216" t="s">
        <v>186</v>
      </c>
      <c r="H87" s="217">
        <f>+C72</f>
        <v>1812147199</v>
      </c>
      <c r="I87" s="217">
        <f>+D72</f>
        <v>0</v>
      </c>
      <c r="J87" s="218">
        <f>+E72</f>
        <v>26971541650</v>
      </c>
    </row>
    <row r="88" spans="1:10" x14ac:dyDescent="0.25">
      <c r="A88" s="153"/>
      <c r="B88" s="153"/>
      <c r="C88" s="153"/>
      <c r="D88" s="153"/>
      <c r="E88" s="153"/>
      <c r="F88" s="213"/>
      <c r="G88" s="219" t="s">
        <v>204</v>
      </c>
      <c r="H88" s="220">
        <f>+H87-H86</f>
        <v>0</v>
      </c>
      <c r="I88" s="215">
        <f t="shared" ref="I88:J88" si="3">+I87-I86</f>
        <v>0</v>
      </c>
      <c r="J88" s="31">
        <f t="shared" si="3"/>
        <v>1657992189</v>
      </c>
    </row>
    <row r="89" spans="1:10" ht="15.75" thickBot="1" x14ac:dyDescent="0.3">
      <c r="A89" s="153"/>
      <c r="B89" s="153"/>
      <c r="C89" s="153"/>
      <c r="D89" s="153"/>
      <c r="E89" s="153"/>
      <c r="F89" s="213"/>
      <c r="G89" s="221" t="s">
        <v>188</v>
      </c>
      <c r="H89" s="222">
        <f>+H86/C72</f>
        <v>1</v>
      </c>
      <c r="I89" s="222">
        <f>+IF(D72=0,0,I86/D72)</f>
        <v>0</v>
      </c>
      <c r="J89" s="223">
        <f>+IF(E72=0,0,J86/E72)</f>
        <v>0.93852808969857304</v>
      </c>
    </row>
    <row r="90" spans="1:10" x14ac:dyDescent="0.25">
      <c r="A90" s="153"/>
      <c r="B90" s="153"/>
      <c r="C90" s="153"/>
      <c r="D90" s="153"/>
      <c r="E90" s="153"/>
      <c r="F90" s="213"/>
      <c r="G90" s="153" t="s">
        <v>189</v>
      </c>
      <c r="H90" s="153"/>
      <c r="I90" s="153"/>
      <c r="J90" s="153"/>
    </row>
    <row r="91" spans="1:10" x14ac:dyDescent="0.25">
      <c r="A91" s="153"/>
      <c r="B91" s="153"/>
      <c r="C91" s="153"/>
      <c r="D91" s="153"/>
      <c r="E91" s="153"/>
      <c r="F91" s="250"/>
      <c r="G91" s="250"/>
      <c r="H91" s="153"/>
      <c r="I91" s="153"/>
      <c r="J91" s="153"/>
    </row>
    <row r="99" spans="2:3" ht="15.75" thickBot="1" x14ac:dyDescent="0.3"/>
    <row r="100" spans="2:3" ht="15.75" thickBot="1" x14ac:dyDescent="0.3">
      <c r="B100" s="253" t="s">
        <v>59</v>
      </c>
      <c r="C100" s="254"/>
    </row>
    <row r="101" spans="2:3" x14ac:dyDescent="0.25">
      <c r="B101" s="51" t="s">
        <v>60</v>
      </c>
      <c r="C101" s="52">
        <f>+C46</f>
        <v>291614816001</v>
      </c>
    </row>
    <row r="102" spans="2:3" x14ac:dyDescent="0.25">
      <c r="B102" s="51" t="s">
        <v>61</v>
      </c>
      <c r="C102" s="52">
        <f>+D46</f>
        <v>5561450019</v>
      </c>
    </row>
    <row r="103" spans="2:3" x14ac:dyDescent="0.25">
      <c r="B103" s="51" t="s">
        <v>62</v>
      </c>
      <c r="C103" s="52">
        <f>I46</f>
        <v>7996807674</v>
      </c>
    </row>
    <row r="104" spans="2:3" ht="15.75" thickBot="1" x14ac:dyDescent="0.3">
      <c r="B104" s="51" t="s">
        <v>63</v>
      </c>
      <c r="C104" s="52">
        <f>J86</f>
        <v>25313549461</v>
      </c>
    </row>
    <row r="105" spans="2:3" ht="15.75" thickBot="1" x14ac:dyDescent="0.3">
      <c r="B105" s="144" t="s">
        <v>64</v>
      </c>
      <c r="C105" s="50">
        <f>SUM(C101:C104)</f>
        <v>330486623155</v>
      </c>
    </row>
  </sheetData>
  <sheetProtection algorithmName="SHA-512" hashValue="0o8utZgS8/XNr9Yz6gP2R2Cr2Wvqwpa796ECuiIEY7E7WrXWKTOhrQShWTWJhz1LeJrG9M/qJr/RZtDI1ovZpA==" saltValue="9SZsrYZkpbpE656UI8GBIA==" spinCount="100000" sheet="1" objects="1" scenarios="1" selectLockedCells="1" selectUnlockedCells="1"/>
  <mergeCells count="48">
    <mergeCell ref="B30:J30"/>
    <mergeCell ref="F27:G27"/>
    <mergeCell ref="C27:E27"/>
    <mergeCell ref="B50:I50"/>
    <mergeCell ref="B62:I62"/>
    <mergeCell ref="B31:B32"/>
    <mergeCell ref="C31:E31"/>
    <mergeCell ref="F31:I31"/>
    <mergeCell ref="J31:J32"/>
    <mergeCell ref="B7:D7"/>
    <mergeCell ref="F7:G7"/>
    <mergeCell ref="I7:I10"/>
    <mergeCell ref="F8:G8"/>
    <mergeCell ref="F9:G9"/>
    <mergeCell ref="F10:G10"/>
    <mergeCell ref="B1:J1"/>
    <mergeCell ref="B2:J2"/>
    <mergeCell ref="B3:J3"/>
    <mergeCell ref="B4:J4"/>
    <mergeCell ref="C6:D6"/>
    <mergeCell ref="F6:J6"/>
    <mergeCell ref="F11:G11"/>
    <mergeCell ref="F12:G12"/>
    <mergeCell ref="F13:G13"/>
    <mergeCell ref="B14:C14"/>
    <mergeCell ref="F14:G14"/>
    <mergeCell ref="C24:D24"/>
    <mergeCell ref="F24:G26"/>
    <mergeCell ref="C25:D25"/>
    <mergeCell ref="F15:G15"/>
    <mergeCell ref="F17:G17"/>
    <mergeCell ref="F18:G18"/>
    <mergeCell ref="C26:D26"/>
    <mergeCell ref="B15:C15"/>
    <mergeCell ref="F16:G16"/>
    <mergeCell ref="B17:E17"/>
    <mergeCell ref="C22:G22"/>
    <mergeCell ref="C23:D23"/>
    <mergeCell ref="F23:G23"/>
    <mergeCell ref="K48:L48"/>
    <mergeCell ref="F91:G91"/>
    <mergeCell ref="B48:I48"/>
    <mergeCell ref="B49:I49"/>
    <mergeCell ref="B100:C100"/>
    <mergeCell ref="G71:J71"/>
    <mergeCell ref="C66:J66"/>
    <mergeCell ref="C68:J68"/>
    <mergeCell ref="B63:I63"/>
  </mergeCells>
  <pageMargins left="0.7" right="0.7" top="0.75" bottom="0.75" header="0.3" footer="0.3"/>
  <pageSetup orientation="portrait" r:id="rId1"/>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000-000000000000}">
          <x14:formula1>
            <xm:f>'C:\Users\garamirez\AppData\Local\Microsoft\Windows\INetCache\Content.Outlook\JLIVXN9A\[Programación PAC - SGP 2018 por concepto- cierre complemento (002).xlsx]PAC-SGP-PS'!#REF!</xm:f>
          </x14:formula1>
          <xm:sqref>E10 C6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6"/>
  <sheetViews>
    <sheetView workbookViewId="0">
      <selection activeCell="A38" sqref="A38"/>
    </sheetView>
  </sheetViews>
  <sheetFormatPr baseColWidth="10" defaultColWidth="11.42578125" defaultRowHeight="15" x14ac:dyDescent="0.25"/>
  <cols>
    <col min="1" max="1" width="4.140625" style="43" customWidth="1"/>
    <col min="2" max="2" width="29.42578125" style="43" customWidth="1"/>
    <col min="3" max="3" width="28.7109375" style="43" customWidth="1"/>
    <col min="4" max="4" width="30.42578125" style="43" customWidth="1"/>
    <col min="5" max="5" width="27.42578125" style="43" customWidth="1"/>
    <col min="6" max="6" width="5" style="43" customWidth="1"/>
    <col min="7" max="7" width="37" style="43" customWidth="1"/>
    <col min="8" max="8" width="20.28515625" style="43" customWidth="1"/>
    <col min="9" max="9" width="19.7109375" style="43" customWidth="1"/>
    <col min="10" max="10" width="18.28515625" style="43" customWidth="1"/>
    <col min="11" max="13" width="18.7109375" style="43" customWidth="1"/>
    <col min="14" max="14" width="1" style="43" hidden="1" customWidth="1"/>
    <col min="15" max="18" width="18.7109375" style="43" customWidth="1"/>
    <col min="19" max="19" width="11.42578125" style="43" customWidth="1"/>
    <col min="20" max="20" width="13.7109375" style="43" customWidth="1"/>
    <col min="21" max="16384" width="11.42578125" style="43"/>
  </cols>
  <sheetData>
    <row r="1" spans="2:18" ht="15.75" thickBot="1" x14ac:dyDescent="0.3">
      <c r="B1" s="57"/>
      <c r="C1" s="57"/>
      <c r="D1" s="57"/>
      <c r="E1" s="57"/>
      <c r="F1" s="57"/>
    </row>
    <row r="2" spans="2:18" ht="25.15" customHeight="1" thickBot="1" x14ac:dyDescent="0.3">
      <c r="B2" s="71" t="s">
        <v>65</v>
      </c>
      <c r="C2" s="54"/>
      <c r="D2" s="54"/>
      <c r="E2" s="73"/>
    </row>
    <row r="3" spans="2:18" ht="19.5" thickBot="1" x14ac:dyDescent="0.35">
      <c r="B3" s="334" t="s">
        <v>66</v>
      </c>
      <c r="C3" s="335"/>
      <c r="D3" s="335"/>
      <c r="E3" s="336"/>
    </row>
    <row r="4" spans="2:18" ht="15.75" thickBot="1" x14ac:dyDescent="0.3">
      <c r="C4" s="55"/>
    </row>
    <row r="5" spans="2:18" ht="19.5" thickBot="1" x14ac:dyDescent="0.35">
      <c r="B5" s="56" t="s">
        <v>67</v>
      </c>
      <c r="C5" s="57"/>
      <c r="D5" s="57"/>
      <c r="E5" s="57"/>
      <c r="G5" s="334" t="s">
        <v>151</v>
      </c>
      <c r="H5" s="335"/>
      <c r="I5" s="335"/>
      <c r="J5" s="335"/>
      <c r="K5" s="335"/>
      <c r="L5" s="335"/>
      <c r="M5" s="335"/>
      <c r="N5" s="335"/>
      <c r="O5" s="335"/>
      <c r="P5" s="335"/>
      <c r="Q5" s="335"/>
      <c r="R5" s="336"/>
    </row>
    <row r="6" spans="2:18" ht="27" thickBot="1" x14ac:dyDescent="0.3">
      <c r="B6" s="64" t="s">
        <v>68</v>
      </c>
      <c r="C6" s="65" t="s">
        <v>69</v>
      </c>
      <c r="D6" s="66" t="s">
        <v>70</v>
      </c>
      <c r="E6" s="67" t="s">
        <v>71</v>
      </c>
      <c r="G6" s="69" t="s">
        <v>72</v>
      </c>
      <c r="H6" s="69" t="s">
        <v>73</v>
      </c>
      <c r="I6" s="69" t="s">
        <v>74</v>
      </c>
      <c r="J6" s="69" t="s">
        <v>149</v>
      </c>
      <c r="K6" s="69" t="s">
        <v>75</v>
      </c>
      <c r="L6" s="69" t="s">
        <v>76</v>
      </c>
      <c r="M6" s="69" t="s">
        <v>156</v>
      </c>
      <c r="N6" s="69" t="s">
        <v>158</v>
      </c>
      <c r="O6" s="69" t="s">
        <v>157</v>
      </c>
      <c r="P6" s="69" t="s">
        <v>199</v>
      </c>
      <c r="Q6" s="69" t="s">
        <v>202</v>
      </c>
      <c r="R6" s="69" t="s">
        <v>77</v>
      </c>
    </row>
    <row r="7" spans="2:18" ht="15.75" x14ac:dyDescent="0.25">
      <c r="B7" s="62" t="s">
        <v>78</v>
      </c>
      <c r="C7" s="60">
        <f>'[3]reporte pag 1'!$N$18</f>
        <v>3091407255</v>
      </c>
      <c r="D7" s="62"/>
      <c r="E7" s="63">
        <f>C7</f>
        <v>3091407255</v>
      </c>
      <c r="G7" s="62" t="s">
        <v>79</v>
      </c>
      <c r="H7" s="62">
        <v>24481092823</v>
      </c>
      <c r="I7" s="62">
        <v>26194986376</v>
      </c>
      <c r="J7" s="62">
        <v>30591874144</v>
      </c>
      <c r="K7" s="62">
        <v>25768288090</v>
      </c>
      <c r="L7" s="62">
        <v>25889011682</v>
      </c>
      <c r="M7" s="62">
        <f>27051817681+N7</f>
        <v>27068697508</v>
      </c>
      <c r="N7" s="62">
        <v>16879827</v>
      </c>
      <c r="O7" s="62">
        <v>180172882</v>
      </c>
      <c r="P7" s="62">
        <v>26484622396</v>
      </c>
      <c r="Q7" s="62">
        <v>26117153816</v>
      </c>
      <c r="R7" s="151">
        <f>H7+I7+J7+K7+L7+M7+O7+P7</f>
        <v>186658745901</v>
      </c>
    </row>
    <row r="8" spans="2:18" ht="15.75" x14ac:dyDescent="0.25">
      <c r="B8" s="59" t="s">
        <v>80</v>
      </c>
      <c r="C8" s="60">
        <f>'GIROS SGP-TOLIMA'!C33</f>
        <v>40160129467</v>
      </c>
      <c r="D8" s="158">
        <f>H11</f>
        <v>30305100555</v>
      </c>
      <c r="E8" s="60">
        <f>E7+C8-D8</f>
        <v>12946436167</v>
      </c>
      <c r="G8" s="59" t="s">
        <v>81</v>
      </c>
      <c r="H8" s="59">
        <v>2909217758</v>
      </c>
      <c r="I8" s="59">
        <v>3153245530</v>
      </c>
      <c r="J8" s="59">
        <v>3617887384</v>
      </c>
      <c r="K8" s="59">
        <v>3015555850</v>
      </c>
      <c r="L8" s="59">
        <v>3035479406</v>
      </c>
      <c r="M8" s="62">
        <f>3107645616+N8</f>
        <v>3113751486</v>
      </c>
      <c r="N8" s="62">
        <v>6105870</v>
      </c>
      <c r="O8" s="62">
        <v>709690867</v>
      </c>
      <c r="P8" s="62">
        <v>3047646962</v>
      </c>
      <c r="Q8" s="62">
        <v>2999963640</v>
      </c>
      <c r="R8" s="151">
        <f t="shared" ref="R8:R10" si="0">H8+I8+J8+K8+L8+M8+O8+P8</f>
        <v>22602475243</v>
      </c>
    </row>
    <row r="9" spans="2:18" ht="15.75" x14ac:dyDescent="0.25">
      <c r="B9" s="59" t="s">
        <v>82</v>
      </c>
      <c r="C9" s="75">
        <f>'GIROS SGP-TOLIMA'!C34</f>
        <v>37393491958</v>
      </c>
      <c r="D9" s="158">
        <f>I11</f>
        <v>32044515277</v>
      </c>
      <c r="E9" s="60">
        <f>E8+C9-D9</f>
        <v>18295412848</v>
      </c>
      <c r="G9" s="59" t="s">
        <v>83</v>
      </c>
      <c r="H9" s="59">
        <v>2422782356</v>
      </c>
      <c r="I9" s="59">
        <v>2196237546</v>
      </c>
      <c r="J9" s="59">
        <v>2394758552</v>
      </c>
      <c r="K9" s="59">
        <v>2363101738</v>
      </c>
      <c r="L9" s="59">
        <v>2413922243</v>
      </c>
      <c r="M9" s="62">
        <f>2521378874+N9</f>
        <v>2529395305</v>
      </c>
      <c r="N9" s="62">
        <v>8016431</v>
      </c>
      <c r="O9" s="62">
        <v>11925289997</v>
      </c>
      <c r="P9" s="62">
        <v>2442897911</v>
      </c>
      <c r="Q9" s="62">
        <v>2474168967</v>
      </c>
      <c r="R9" s="151">
        <f t="shared" si="0"/>
        <v>28688385648</v>
      </c>
    </row>
    <row r="10" spans="2:18" ht="16.5" thickBot="1" x14ac:dyDescent="0.3">
      <c r="B10" s="59" t="s">
        <v>84</v>
      </c>
      <c r="C10" s="60">
        <v>22824824581</v>
      </c>
      <c r="D10" s="166">
        <v>37114401351</v>
      </c>
      <c r="E10" s="60">
        <f>E9+C10-D10</f>
        <v>4005836078</v>
      </c>
      <c r="G10" s="59" t="s">
        <v>85</v>
      </c>
      <c r="H10" s="68">
        <v>492007618</v>
      </c>
      <c r="I10" s="68">
        <v>500045825</v>
      </c>
      <c r="J10" s="68">
        <v>509881271</v>
      </c>
      <c r="K10" s="68">
        <v>583503815</v>
      </c>
      <c r="L10" s="68">
        <v>520282956</v>
      </c>
      <c r="M10" s="178">
        <v>520756211</v>
      </c>
      <c r="N10" s="178"/>
      <c r="O10" s="178">
        <v>1416615003</v>
      </c>
      <c r="P10" s="178">
        <v>507728808</v>
      </c>
      <c r="Q10" s="178">
        <v>544214269</v>
      </c>
      <c r="R10" s="151">
        <f t="shared" si="0"/>
        <v>5050821507</v>
      </c>
    </row>
    <row r="11" spans="2:18" ht="18" thickBot="1" x14ac:dyDescent="0.35">
      <c r="B11" s="59" t="s">
        <v>86</v>
      </c>
      <c r="C11" s="60">
        <v>38247273999</v>
      </c>
      <c r="D11" s="158">
        <v>31730449493</v>
      </c>
      <c r="E11" s="60">
        <f>E10+C11-D11</f>
        <v>10522660584</v>
      </c>
      <c r="G11" s="136" t="s">
        <v>87</v>
      </c>
      <c r="H11" s="70">
        <f t="shared" ref="H11:Q11" si="1">SUM(H7:H10)</f>
        <v>30305100555</v>
      </c>
      <c r="I11" s="70">
        <f t="shared" si="1"/>
        <v>32044515277</v>
      </c>
      <c r="J11" s="70">
        <f t="shared" si="1"/>
        <v>37114401351</v>
      </c>
      <c r="K11" s="70">
        <f t="shared" si="1"/>
        <v>31730449493</v>
      </c>
      <c r="L11" s="70">
        <f t="shared" si="1"/>
        <v>31858696287</v>
      </c>
      <c r="M11" s="70">
        <f t="shared" si="1"/>
        <v>33232600510</v>
      </c>
      <c r="N11" s="70">
        <f t="shared" si="1"/>
        <v>31002128</v>
      </c>
      <c r="O11" s="152">
        <f t="shared" si="1"/>
        <v>14231768749</v>
      </c>
      <c r="P11" s="152">
        <f t="shared" si="1"/>
        <v>32482896077</v>
      </c>
      <c r="Q11" s="152">
        <f t="shared" si="1"/>
        <v>32135500692</v>
      </c>
      <c r="R11" s="152">
        <f>SUM(R7:R10)</f>
        <v>243000428299</v>
      </c>
    </row>
    <row r="12" spans="2:18" x14ac:dyDescent="0.25">
      <c r="B12" s="59" t="s">
        <v>88</v>
      </c>
      <c r="C12" s="60">
        <v>38247273999</v>
      </c>
      <c r="D12" s="158">
        <v>31858696287</v>
      </c>
      <c r="E12" s="60">
        <f>E11+C12-D12</f>
        <v>16911238296</v>
      </c>
    </row>
    <row r="13" spans="2:18" ht="17.45" customHeight="1" x14ac:dyDescent="0.25">
      <c r="B13" s="59" t="s">
        <v>155</v>
      </c>
      <c r="C13" s="60">
        <v>38247273999</v>
      </c>
      <c r="D13" s="158">
        <v>33232600510</v>
      </c>
      <c r="E13" s="158">
        <f t="shared" ref="E13:E16" si="2">E12+C13-D13</f>
        <v>21925911785</v>
      </c>
    </row>
    <row r="14" spans="2:18" ht="17.45" customHeight="1" thickBot="1" x14ac:dyDescent="0.3">
      <c r="B14" s="59" t="s">
        <v>157</v>
      </c>
      <c r="C14" s="158"/>
      <c r="D14" s="158">
        <f>O11</f>
        <v>14231768749</v>
      </c>
      <c r="E14" s="158">
        <f t="shared" si="2"/>
        <v>7694143036</v>
      </c>
    </row>
    <row r="15" spans="2:18" ht="19.5" thickBot="1" x14ac:dyDescent="0.35">
      <c r="B15" s="59" t="s">
        <v>90</v>
      </c>
      <c r="C15" s="60">
        <v>44043360668</v>
      </c>
      <c r="D15" s="60">
        <v>32482896077</v>
      </c>
      <c r="E15" s="158">
        <f t="shared" si="2"/>
        <v>19254607627</v>
      </c>
      <c r="G15" s="334" t="s">
        <v>159</v>
      </c>
      <c r="H15" s="335"/>
      <c r="I15" s="335"/>
      <c r="J15" s="335"/>
      <c r="K15" s="335"/>
      <c r="L15" s="335"/>
      <c r="M15" s="335"/>
      <c r="N15" s="335"/>
      <c r="O15" s="335"/>
      <c r="P15" s="335"/>
      <c r="Q15" s="335"/>
      <c r="R15" s="336"/>
    </row>
    <row r="16" spans="2:18" ht="19.149999999999999" customHeight="1" thickBot="1" x14ac:dyDescent="0.3">
      <c r="B16" s="59" t="s">
        <v>91</v>
      </c>
      <c r="C16" s="60">
        <v>32451187330</v>
      </c>
      <c r="D16" s="60">
        <v>32135500692</v>
      </c>
      <c r="E16" s="158">
        <f t="shared" si="2"/>
        <v>19570294265</v>
      </c>
      <c r="G16" s="69" t="s">
        <v>92</v>
      </c>
      <c r="H16" s="69" t="s">
        <v>73</v>
      </c>
      <c r="I16" s="69" t="s">
        <v>74</v>
      </c>
      <c r="J16" s="69" t="s">
        <v>149</v>
      </c>
      <c r="K16" s="69" t="s">
        <v>75</v>
      </c>
      <c r="L16" s="69" t="s">
        <v>76</v>
      </c>
      <c r="M16" s="69" t="s">
        <v>156</v>
      </c>
      <c r="N16" s="69" t="s">
        <v>158</v>
      </c>
      <c r="O16" s="69" t="s">
        <v>200</v>
      </c>
      <c r="P16" s="69" t="s">
        <v>199</v>
      </c>
      <c r="Q16" s="69" t="s">
        <v>202</v>
      </c>
      <c r="R16" s="69" t="s">
        <v>77</v>
      </c>
    </row>
    <row r="17" spans="2:18" ht="19.899999999999999" customHeight="1" x14ac:dyDescent="0.25">
      <c r="B17" s="59" t="s">
        <v>93</v>
      </c>
      <c r="C17" s="60"/>
      <c r="D17" s="60"/>
      <c r="E17" s="60"/>
      <c r="G17" s="179" t="s">
        <v>94</v>
      </c>
      <c r="H17" s="62">
        <v>4151232937</v>
      </c>
      <c r="I17" s="62">
        <v>4619592879</v>
      </c>
      <c r="J17" s="62">
        <v>5443318396</v>
      </c>
      <c r="K17" s="62">
        <v>4711188917</v>
      </c>
      <c r="L17" s="62">
        <v>4592257820</v>
      </c>
      <c r="M17" s="62">
        <f>5710283258+N17</f>
        <v>5712961658</v>
      </c>
      <c r="N17" s="62">
        <v>2678400</v>
      </c>
      <c r="O17" s="62">
        <v>0</v>
      </c>
      <c r="P17" s="62">
        <v>4701833244</v>
      </c>
      <c r="Q17" s="62">
        <v>4631208545</v>
      </c>
      <c r="R17" s="151">
        <f>H17+I17+J17+K17+L17+M17+P17</f>
        <v>33932385851</v>
      </c>
    </row>
    <row r="18" spans="2:18" ht="16.5" thickBot="1" x14ac:dyDescent="0.3">
      <c r="B18" s="59" t="s">
        <v>95</v>
      </c>
      <c r="C18" s="60"/>
      <c r="D18" s="60"/>
      <c r="E18" s="60"/>
      <c r="G18" s="180" t="s">
        <v>96</v>
      </c>
      <c r="H18" s="181">
        <v>1969487010</v>
      </c>
      <c r="I18" s="181">
        <v>2192180595</v>
      </c>
      <c r="J18" s="181">
        <v>2539629235</v>
      </c>
      <c r="K18" s="181">
        <v>2238290897</v>
      </c>
      <c r="L18" s="181">
        <v>2180746379</v>
      </c>
      <c r="M18" s="182">
        <f>2182541190+N18</f>
        <v>2183702590</v>
      </c>
      <c r="N18" s="182">
        <v>1161400</v>
      </c>
      <c r="O18" s="182">
        <v>0</v>
      </c>
      <c r="P18" s="178">
        <v>2227485561</v>
      </c>
      <c r="Q18" s="178">
        <v>2199480405</v>
      </c>
      <c r="R18" s="151">
        <f>H18+I18+J18+K18+L18+M18+P18</f>
        <v>15531522267</v>
      </c>
    </row>
    <row r="19" spans="2:18" ht="16.899999999999999" customHeight="1" thickBot="1" x14ac:dyDescent="0.3">
      <c r="B19" s="59" t="s">
        <v>97</v>
      </c>
      <c r="C19" s="60"/>
      <c r="D19" s="60"/>
      <c r="E19" s="60"/>
      <c r="G19" s="136" t="s">
        <v>87</v>
      </c>
      <c r="H19" s="70">
        <f t="shared" ref="H19:Q19" si="3">SUM(H17:H18)</f>
        <v>6120719947</v>
      </c>
      <c r="I19" s="70">
        <f t="shared" si="3"/>
        <v>6811773474</v>
      </c>
      <c r="J19" s="70">
        <f t="shared" si="3"/>
        <v>7982947631</v>
      </c>
      <c r="K19" s="70">
        <f t="shared" si="3"/>
        <v>6949479814</v>
      </c>
      <c r="L19" s="70">
        <f t="shared" si="3"/>
        <v>6773004199</v>
      </c>
      <c r="M19" s="70">
        <f t="shared" si="3"/>
        <v>7896664248</v>
      </c>
      <c r="N19" s="70">
        <f t="shared" si="3"/>
        <v>3839800</v>
      </c>
      <c r="O19" s="70">
        <f t="shared" si="3"/>
        <v>0</v>
      </c>
      <c r="P19" s="70">
        <f t="shared" si="3"/>
        <v>6929318805</v>
      </c>
      <c r="Q19" s="70">
        <f t="shared" si="3"/>
        <v>6830688950</v>
      </c>
      <c r="R19" s="70">
        <f>SUM(R17:R18)</f>
        <v>49463908118</v>
      </c>
    </row>
    <row r="20" spans="2:18" ht="16.899999999999999" customHeight="1" x14ac:dyDescent="0.25">
      <c r="B20" s="59"/>
      <c r="C20" s="158"/>
      <c r="D20" s="158"/>
      <c r="E20" s="158"/>
    </row>
    <row r="21" spans="2:18" ht="18" customHeight="1" x14ac:dyDescent="0.25">
      <c r="B21" s="59" t="s">
        <v>98</v>
      </c>
      <c r="C21" s="60"/>
      <c r="D21" s="60"/>
      <c r="E21" s="60"/>
    </row>
    <row r="22" spans="2:18" ht="21.6" customHeight="1" x14ac:dyDescent="0.25">
      <c r="B22" s="59" t="s">
        <v>99</v>
      </c>
      <c r="C22" s="60"/>
      <c r="D22" s="60"/>
      <c r="E22" s="60"/>
      <c r="G22" s="43" t="s">
        <v>101</v>
      </c>
    </row>
    <row r="23" spans="2:18" ht="18.75" x14ac:dyDescent="0.3">
      <c r="B23" s="58" t="s">
        <v>100</v>
      </c>
      <c r="C23" s="61">
        <f>SUM(C7:C22)</f>
        <v>294706223256</v>
      </c>
      <c r="D23" s="61">
        <f>SUM(D7:D22)</f>
        <v>275135928991</v>
      </c>
      <c r="E23" s="61">
        <f>+C23-D23</f>
        <v>19570294265</v>
      </c>
      <c r="G23" s="43" t="s">
        <v>102</v>
      </c>
    </row>
    <row r="24" spans="2:18" x14ac:dyDescent="0.25">
      <c r="G24" s="43" t="s">
        <v>103</v>
      </c>
    </row>
    <row r="25" spans="2:18" x14ac:dyDescent="0.25">
      <c r="C25" s="72"/>
    </row>
    <row r="30" spans="2:18" ht="15.75" thickBot="1" x14ac:dyDescent="0.3"/>
    <row r="31" spans="2:18" ht="14.45" customHeight="1" x14ac:dyDescent="0.25">
      <c r="G31" s="328" t="s">
        <v>196</v>
      </c>
      <c r="H31" s="329"/>
      <c r="I31" s="329"/>
      <c r="J31" s="329"/>
      <c r="K31" s="329"/>
      <c r="L31" s="329"/>
      <c r="M31" s="329"/>
      <c r="N31" s="329"/>
      <c r="O31" s="329"/>
      <c r="P31" s="329"/>
      <c r="Q31" s="329"/>
      <c r="R31" s="330"/>
    </row>
    <row r="32" spans="2:18" ht="15" customHeight="1" thickBot="1" x14ac:dyDescent="0.3">
      <c r="G32" s="331"/>
      <c r="H32" s="332"/>
      <c r="I32" s="332"/>
      <c r="J32" s="332"/>
      <c r="K32" s="332"/>
      <c r="L32" s="332"/>
      <c r="M32" s="332"/>
      <c r="N32" s="332"/>
      <c r="O32" s="332"/>
      <c r="P32" s="332"/>
      <c r="Q32" s="332"/>
      <c r="R32" s="333"/>
    </row>
    <row r="33" spans="7:17" ht="45" x14ac:dyDescent="0.25">
      <c r="G33" s="137" t="s">
        <v>72</v>
      </c>
      <c r="H33" s="137" t="s">
        <v>104</v>
      </c>
      <c r="I33" s="137" t="s">
        <v>105</v>
      </c>
      <c r="J33" s="137" t="s">
        <v>106</v>
      </c>
      <c r="K33" s="142"/>
      <c r="L33" s="142"/>
      <c r="M33" s="142"/>
      <c r="N33" s="142"/>
      <c r="O33" s="142"/>
      <c r="P33" s="142"/>
      <c r="Q33" s="142"/>
    </row>
    <row r="34" spans="7:17" x14ac:dyDescent="0.25">
      <c r="G34" s="138" t="s">
        <v>79</v>
      </c>
      <c r="H34" s="138">
        <v>4401943117</v>
      </c>
      <c r="I34" s="138">
        <f>J7-H34</f>
        <v>26189931027</v>
      </c>
      <c r="J34" s="138">
        <f>H34+I34</f>
        <v>30591874144</v>
      </c>
      <c r="K34" s="57"/>
      <c r="L34" s="57"/>
      <c r="M34" s="157"/>
      <c r="N34" s="157"/>
      <c r="O34" s="157"/>
      <c r="P34" s="157"/>
      <c r="Q34" s="157"/>
    </row>
    <row r="35" spans="7:17" ht="15.75" thickBot="1" x14ac:dyDescent="0.3">
      <c r="G35" s="139" t="s">
        <v>81</v>
      </c>
      <c r="H35" s="139">
        <v>526714548</v>
      </c>
      <c r="I35" s="139">
        <f>J8-H35</f>
        <v>3091172836</v>
      </c>
      <c r="J35" s="139">
        <f>H35+I35</f>
        <v>3617887384</v>
      </c>
      <c r="K35" s="57"/>
      <c r="L35" s="57"/>
      <c r="M35" s="157"/>
      <c r="N35" s="157"/>
      <c r="O35" s="157"/>
      <c r="P35" s="157"/>
      <c r="Q35" s="157"/>
    </row>
    <row r="36" spans="7:17" ht="16.5" thickBot="1" x14ac:dyDescent="0.3">
      <c r="G36" s="140" t="s">
        <v>87</v>
      </c>
      <c r="H36" s="74">
        <f>SUM(H32:H35)</f>
        <v>4928657665</v>
      </c>
      <c r="I36" s="74">
        <f>SUM(I32:I35)</f>
        <v>29281103863</v>
      </c>
      <c r="J36" s="74">
        <f>SUM(J32:J35)</f>
        <v>34209761528</v>
      </c>
      <c r="K36" s="143"/>
      <c r="L36" s="143"/>
      <c r="M36" s="143"/>
      <c r="N36" s="143"/>
      <c r="O36" s="143"/>
      <c r="P36" s="143"/>
      <c r="Q36" s="143"/>
    </row>
  </sheetData>
  <sheetProtection algorithmName="SHA-512" hashValue="iuu+pn/1mkcTh+g0nERYMeWy40eTITtFAgha5Nfnz+v51JWSSBuG6+/FbE4m0kO0brpAG9HhF7QgcgF7WO2y2Q==" saltValue="C3UriwcEDLm78oF42Ce0cw==" spinCount="100000" sheet="1" objects="1" scenarios="1" selectLockedCells="1" selectUnlockedCells="1"/>
  <mergeCells count="4">
    <mergeCell ref="G31:R32"/>
    <mergeCell ref="B3:E3"/>
    <mergeCell ref="G5:R5"/>
    <mergeCell ref="G15:R1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E24"/>
  <sheetViews>
    <sheetView workbookViewId="0">
      <selection activeCell="E23" sqref="E23"/>
    </sheetView>
  </sheetViews>
  <sheetFormatPr baseColWidth="10" defaultColWidth="11.42578125" defaultRowHeight="15" x14ac:dyDescent="0.25"/>
  <cols>
    <col min="1" max="1" width="6.28515625" customWidth="1"/>
    <col min="2" max="2" width="20.85546875" customWidth="1"/>
    <col min="3" max="3" width="26.42578125" customWidth="1"/>
    <col min="4" max="4" width="34.42578125" customWidth="1"/>
    <col min="5" max="5" width="27.85546875" customWidth="1"/>
  </cols>
  <sheetData>
    <row r="1" spans="2:5" ht="15.75" thickBot="1" x14ac:dyDescent="0.3"/>
    <row r="2" spans="2:5" ht="18.75" thickBot="1" x14ac:dyDescent="0.3">
      <c r="B2" s="71" t="s">
        <v>65</v>
      </c>
      <c r="C2" s="54"/>
      <c r="D2" s="54"/>
      <c r="E2" s="73"/>
    </row>
    <row r="3" spans="2:5" ht="19.5" thickBot="1" x14ac:dyDescent="0.35">
      <c r="B3" s="334" t="s">
        <v>66</v>
      </c>
      <c r="C3" s="335"/>
      <c r="D3" s="335"/>
      <c r="E3" s="336"/>
    </row>
    <row r="4" spans="2:5" x14ac:dyDescent="0.25">
      <c r="B4" s="43"/>
      <c r="C4" s="55"/>
      <c r="D4" s="43"/>
      <c r="E4" s="43"/>
    </row>
    <row r="5" spans="2:5" ht="15.75" thickBot="1" x14ac:dyDescent="0.3">
      <c r="B5" s="56" t="s">
        <v>107</v>
      </c>
      <c r="C5" s="57"/>
      <c r="D5" s="57"/>
      <c r="E5" s="57"/>
    </row>
    <row r="6" spans="2:5" ht="27" thickBot="1" x14ac:dyDescent="0.3">
      <c r="B6" s="64" t="s">
        <v>68</v>
      </c>
      <c r="C6" s="65" t="s">
        <v>69</v>
      </c>
      <c r="D6" s="66" t="s">
        <v>108</v>
      </c>
      <c r="E6" s="67" t="s">
        <v>71</v>
      </c>
    </row>
    <row r="7" spans="2:5" x14ac:dyDescent="0.25">
      <c r="B7" s="62" t="s">
        <v>78</v>
      </c>
      <c r="C7" s="60">
        <v>0</v>
      </c>
      <c r="D7" s="62"/>
      <c r="E7" s="63">
        <f>C7</f>
        <v>0</v>
      </c>
    </row>
    <row r="8" spans="2:5" x14ac:dyDescent="0.25">
      <c r="B8" s="59" t="s">
        <v>80</v>
      </c>
      <c r="C8" s="60">
        <f>'GIROS SGP-TOLIMA'!D33</f>
        <v>152470725</v>
      </c>
      <c r="D8" s="60">
        <v>0</v>
      </c>
      <c r="E8" s="141">
        <f>E7+C8-D8</f>
        <v>152470725</v>
      </c>
    </row>
    <row r="9" spans="2:5" x14ac:dyDescent="0.25">
      <c r="B9" s="59" t="s">
        <v>82</v>
      </c>
      <c r="C9" s="60">
        <f>'GIROS SGP-TOLIMA'!D34</f>
        <v>152470725</v>
      </c>
      <c r="D9" s="60">
        <v>10533636</v>
      </c>
      <c r="E9" s="141">
        <f>E8+C9-D9</f>
        <v>294407814</v>
      </c>
    </row>
    <row r="10" spans="2:5" x14ac:dyDescent="0.25">
      <c r="B10" s="59" t="s">
        <v>84</v>
      </c>
      <c r="C10" s="60">
        <v>309592186</v>
      </c>
      <c r="D10" s="60">
        <v>1013037043.5600001</v>
      </c>
      <c r="E10" s="141">
        <f>E9+C10-D10</f>
        <v>-409037043.56000006</v>
      </c>
    </row>
    <row r="11" spans="2:5" x14ac:dyDescent="0.25">
      <c r="B11" s="59" t="s">
        <v>86</v>
      </c>
      <c r="C11" s="60">
        <v>2178765600</v>
      </c>
      <c r="D11" s="60">
        <v>589814365.26999998</v>
      </c>
      <c r="E11" s="141">
        <f>E10+C11-D11</f>
        <v>1179914191.1700001</v>
      </c>
    </row>
    <row r="12" spans="2:5" x14ac:dyDescent="0.25">
      <c r="B12" s="59" t="s">
        <v>88</v>
      </c>
      <c r="C12" s="60">
        <v>1112470725</v>
      </c>
      <c r="D12" s="60">
        <v>362465985.01000023</v>
      </c>
      <c r="E12" s="141">
        <f t="shared" ref="E12:E14" si="0">E11+C12-D12</f>
        <v>1929918931.1599998</v>
      </c>
    </row>
    <row r="13" spans="2:5" x14ac:dyDescent="0.25">
      <c r="B13" s="59" t="s">
        <v>155</v>
      </c>
      <c r="C13" s="60">
        <v>1396467553</v>
      </c>
      <c r="D13" s="60">
        <v>200996464.30999994</v>
      </c>
      <c r="E13" s="141">
        <f t="shared" si="0"/>
        <v>3125390019.8499999</v>
      </c>
    </row>
    <row r="14" spans="2:5" x14ac:dyDescent="0.25">
      <c r="B14" s="59" t="s">
        <v>90</v>
      </c>
      <c r="C14" s="60">
        <v>152470725</v>
      </c>
      <c r="D14" s="248">
        <v>110070938.5</v>
      </c>
      <c r="E14" s="141">
        <f t="shared" si="0"/>
        <v>3167789806.3499999</v>
      </c>
    </row>
    <row r="15" spans="2:5" x14ac:dyDescent="0.25">
      <c r="B15" s="59" t="s">
        <v>91</v>
      </c>
      <c r="C15" s="60">
        <v>106741780</v>
      </c>
      <c r="D15" s="158">
        <v>105000000</v>
      </c>
      <c r="E15" s="141">
        <f>E14+C15-D15</f>
        <v>3169531586.3499999</v>
      </c>
    </row>
    <row r="16" spans="2:5" x14ac:dyDescent="0.25">
      <c r="B16" s="59" t="s">
        <v>93</v>
      </c>
      <c r="C16" s="60"/>
      <c r="D16" s="60"/>
      <c r="E16" s="60"/>
    </row>
    <row r="17" spans="2:5" x14ac:dyDescent="0.25">
      <c r="B17" s="59" t="s">
        <v>95</v>
      </c>
      <c r="C17" s="60"/>
      <c r="D17" s="60"/>
      <c r="E17" s="60"/>
    </row>
    <row r="18" spans="2:5" x14ac:dyDescent="0.25">
      <c r="B18" s="59" t="s">
        <v>97</v>
      </c>
      <c r="C18" s="60"/>
      <c r="D18" s="60"/>
      <c r="E18" s="60"/>
    </row>
    <row r="19" spans="2:5" x14ac:dyDescent="0.25">
      <c r="B19" s="59" t="s">
        <v>98</v>
      </c>
      <c r="C19" s="60"/>
      <c r="D19" s="60"/>
      <c r="E19" s="60"/>
    </row>
    <row r="20" spans="2:5" x14ac:dyDescent="0.25">
      <c r="B20" s="59" t="s">
        <v>99</v>
      </c>
      <c r="C20" s="60"/>
      <c r="D20" s="60"/>
      <c r="E20" s="60"/>
    </row>
    <row r="21" spans="2:5" ht="18.75" x14ac:dyDescent="0.3">
      <c r="B21" s="58" t="s">
        <v>100</v>
      </c>
      <c r="C21" s="61">
        <f>SUM(C7:C20)</f>
        <v>5561450019</v>
      </c>
      <c r="D21" s="61">
        <f>SUM(D7:D20)</f>
        <v>2391918432.6500001</v>
      </c>
      <c r="E21" s="61">
        <f>+C21-D21</f>
        <v>3169531586.3499999</v>
      </c>
    </row>
    <row r="24" spans="2:5" x14ac:dyDescent="0.25">
      <c r="D24" s="27"/>
    </row>
  </sheetData>
  <sheetProtection algorithmName="SHA-512" hashValue="ybZblko0pCgThporB6m1M/fa3In7TFmcw8fFSPtOOKn+bkZd9HkLhpZ26WpCKkqX1FB8FWgd+x5vTmYVWyyBWQ==" saltValue="0ch3VS0DoPxfpEj3njYpPg==" spinCount="100000" sheet="1" objects="1" scenarios="1" selectLockedCells="1" selectUnlockedCells="1"/>
  <mergeCells count="1">
    <mergeCell ref="B3:E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R31"/>
  <sheetViews>
    <sheetView topLeftCell="A4" workbookViewId="0">
      <selection activeCell="F16" sqref="F16"/>
    </sheetView>
  </sheetViews>
  <sheetFormatPr baseColWidth="10" defaultRowHeight="15" x14ac:dyDescent="0.25"/>
  <cols>
    <col min="1" max="1" width="5.7109375" customWidth="1"/>
    <col min="2" max="2" width="24" customWidth="1"/>
    <col min="3" max="3" width="26.7109375" customWidth="1"/>
    <col min="4" max="4" width="30.28515625" customWidth="1"/>
    <col min="5" max="5" width="24.140625" customWidth="1"/>
    <col min="6" max="6" width="24.28515625" customWidth="1"/>
    <col min="9" max="9" width="17.42578125" customWidth="1"/>
    <col min="10" max="10" width="15" customWidth="1"/>
    <col min="11" max="11" width="20" customWidth="1"/>
    <col min="12" max="12" width="12.28515625" customWidth="1"/>
  </cols>
  <sheetData>
    <row r="1" spans="2:18" ht="15.75" thickBot="1" x14ac:dyDescent="0.3">
      <c r="B1" s="157"/>
      <c r="C1" s="157"/>
      <c r="D1" s="157"/>
      <c r="E1" s="157"/>
      <c r="F1" s="157"/>
      <c r="G1" s="153"/>
    </row>
    <row r="2" spans="2:18" ht="18.75" thickBot="1" x14ac:dyDescent="0.3">
      <c r="B2" s="163" t="s">
        <v>65</v>
      </c>
      <c r="C2" s="154"/>
      <c r="D2" s="154"/>
      <c r="E2" s="154"/>
      <c r="F2" s="165"/>
      <c r="G2" s="153"/>
    </row>
    <row r="3" spans="2:18" ht="19.5" thickBot="1" x14ac:dyDescent="0.35">
      <c r="B3" s="334" t="s">
        <v>66</v>
      </c>
      <c r="C3" s="335"/>
      <c r="D3" s="335"/>
      <c r="E3" s="335"/>
      <c r="F3" s="336"/>
      <c r="G3" s="153"/>
    </row>
    <row r="4" spans="2:18" x14ac:dyDescent="0.25">
      <c r="B4" s="153"/>
      <c r="C4" s="155"/>
      <c r="D4" s="155"/>
      <c r="E4" s="153"/>
      <c r="F4" s="153"/>
      <c r="G4" s="153"/>
    </row>
    <row r="5" spans="2:18" ht="15.75" thickBot="1" x14ac:dyDescent="0.3">
      <c r="B5" s="156" t="s">
        <v>152</v>
      </c>
      <c r="C5" s="157"/>
      <c r="D5" s="157"/>
      <c r="E5" s="157"/>
      <c r="F5" s="157"/>
      <c r="G5" s="153"/>
    </row>
    <row r="6" spans="2:18" ht="27.75" thickBot="1" x14ac:dyDescent="0.35">
      <c r="B6" s="159" t="s">
        <v>68</v>
      </c>
      <c r="C6" s="160" t="s">
        <v>153</v>
      </c>
      <c r="D6" s="160" t="s">
        <v>70</v>
      </c>
      <c r="E6" s="161" t="s">
        <v>154</v>
      </c>
      <c r="F6" s="162" t="s">
        <v>71</v>
      </c>
      <c r="G6" s="153"/>
      <c r="H6" s="337"/>
      <c r="I6" s="337"/>
      <c r="J6" s="337"/>
      <c r="K6" s="337"/>
      <c r="L6" s="337"/>
      <c r="M6" s="337"/>
      <c r="N6" s="337"/>
      <c r="O6" s="337"/>
      <c r="P6" s="337"/>
      <c r="Q6" s="337"/>
      <c r="R6" s="41"/>
    </row>
    <row r="7" spans="2:18" ht="15.75" x14ac:dyDescent="0.25">
      <c r="B7" s="244" t="s">
        <v>78</v>
      </c>
      <c r="C7" s="245">
        <v>177024058.93999997</v>
      </c>
      <c r="D7" s="168"/>
      <c r="E7" s="169"/>
      <c r="F7" s="170"/>
      <c r="G7" s="153"/>
      <c r="H7" s="157"/>
      <c r="I7" s="157"/>
      <c r="J7" s="157"/>
      <c r="K7" s="157"/>
      <c r="L7" s="157"/>
      <c r="M7" s="157"/>
      <c r="N7" s="157"/>
      <c r="O7" s="157"/>
      <c r="P7" s="157"/>
      <c r="Q7" s="242"/>
      <c r="R7" s="41"/>
    </row>
    <row r="8" spans="2:18" ht="15.75" x14ac:dyDescent="0.25">
      <c r="B8" s="171" t="s">
        <v>80</v>
      </c>
      <c r="C8" s="158">
        <v>2697154165</v>
      </c>
      <c r="D8" s="158">
        <v>2710301858</v>
      </c>
      <c r="E8" s="158"/>
      <c r="F8" s="172">
        <f>C7+C8-D8</f>
        <v>163876365.94000006</v>
      </c>
      <c r="G8" s="153"/>
      <c r="H8" s="243"/>
      <c r="I8" s="143"/>
      <c r="J8" s="143"/>
      <c r="K8" s="143"/>
      <c r="L8" s="143"/>
      <c r="M8" s="143"/>
      <c r="N8" s="143"/>
      <c r="O8" s="143"/>
      <c r="P8" s="143"/>
      <c r="Q8" s="143"/>
      <c r="R8" s="41"/>
    </row>
    <row r="9" spans="2:18" x14ac:dyDescent="0.25">
      <c r="B9" s="171" t="s">
        <v>82</v>
      </c>
      <c r="C9" s="158">
        <v>2697154165</v>
      </c>
      <c r="D9" s="158">
        <v>2686800440</v>
      </c>
      <c r="E9" s="158"/>
      <c r="F9" s="172">
        <f>F8+C9-D9</f>
        <v>174230090.94000006</v>
      </c>
      <c r="G9" s="153"/>
    </row>
    <row r="10" spans="2:18" x14ac:dyDescent="0.25">
      <c r="B10" s="171" t="s">
        <v>84</v>
      </c>
      <c r="C10" s="158">
        <v>2697154165</v>
      </c>
      <c r="D10" s="158">
        <v>2679350974</v>
      </c>
      <c r="E10" s="158"/>
      <c r="F10" s="172">
        <f>F9+C10-D10</f>
        <v>192033281.94000006</v>
      </c>
      <c r="G10" s="155"/>
    </row>
    <row r="11" spans="2:18" x14ac:dyDescent="0.25">
      <c r="B11" s="171" t="s">
        <v>86</v>
      </c>
      <c r="C11" s="158">
        <v>2725700766</v>
      </c>
      <c r="D11" s="158">
        <v>2679350974</v>
      </c>
      <c r="E11" s="158">
        <v>8281160</v>
      </c>
      <c r="F11" s="172">
        <f>F10+C11-D11-E11</f>
        <v>230101913.94000006</v>
      </c>
      <c r="G11" s="153"/>
    </row>
    <row r="12" spans="2:18" x14ac:dyDescent="0.25">
      <c r="B12" s="171" t="s">
        <v>88</v>
      </c>
      <c r="C12" s="158">
        <v>2725700766</v>
      </c>
      <c r="D12" s="158">
        <v>2673808455</v>
      </c>
      <c r="E12" s="158"/>
      <c r="F12" s="172">
        <f>F11+C12-D12-E12</f>
        <v>281994224.94000006</v>
      </c>
      <c r="G12" s="153"/>
    </row>
    <row r="13" spans="2:18" x14ac:dyDescent="0.25">
      <c r="B13" s="171" t="s">
        <v>89</v>
      </c>
      <c r="C13" s="158">
        <v>5451401532</v>
      </c>
      <c r="D13" s="158">
        <v>5172912041</v>
      </c>
      <c r="E13" s="158">
        <v>8529595</v>
      </c>
      <c r="F13" s="172">
        <f>F12+C13-D13-E13</f>
        <v>551954120.94000053</v>
      </c>
      <c r="G13" s="153"/>
    </row>
    <row r="14" spans="2:18" x14ac:dyDescent="0.25">
      <c r="B14" s="171" t="s">
        <v>90</v>
      </c>
      <c r="C14" s="158">
        <v>3159641951</v>
      </c>
      <c r="D14" s="158">
        <v>2677198835</v>
      </c>
      <c r="E14" s="158">
        <v>16562320</v>
      </c>
      <c r="F14" s="172">
        <f>F13+C14-D14-E14</f>
        <v>1017834916.9400005</v>
      </c>
      <c r="G14" s="153"/>
    </row>
    <row r="15" spans="2:18" x14ac:dyDescent="0.25">
      <c r="B15" s="171" t="s">
        <v>91</v>
      </c>
      <c r="C15" s="158">
        <v>3159641951</v>
      </c>
      <c r="D15" s="158">
        <v>2654609806</v>
      </c>
      <c r="E15" s="158">
        <v>4140580</v>
      </c>
      <c r="F15" s="172">
        <f>F14+C15-D15-E15</f>
        <v>1518726481.9400005</v>
      </c>
      <c r="G15" s="153"/>
    </row>
    <row r="16" spans="2:18" x14ac:dyDescent="0.25">
      <c r="B16" s="171" t="s">
        <v>93</v>
      </c>
      <c r="C16" s="158"/>
      <c r="D16" s="158"/>
      <c r="E16" s="158"/>
      <c r="F16" s="173"/>
      <c r="G16" s="153"/>
    </row>
    <row r="17" spans="2:9" x14ac:dyDescent="0.25">
      <c r="B17" s="171" t="s">
        <v>95</v>
      </c>
      <c r="C17" s="158"/>
      <c r="D17" s="158"/>
      <c r="E17" s="158"/>
      <c r="F17" s="173"/>
    </row>
    <row r="18" spans="2:9" x14ac:dyDescent="0.25">
      <c r="B18" s="171" t="s">
        <v>97</v>
      </c>
      <c r="C18" s="158"/>
      <c r="D18" s="158"/>
      <c r="E18" s="158"/>
      <c r="F18" s="173"/>
      <c r="I18" s="153"/>
    </row>
    <row r="19" spans="2:9" ht="15.75" thickBot="1" x14ac:dyDescent="0.3">
      <c r="B19" s="174" t="s">
        <v>99</v>
      </c>
      <c r="C19" s="166"/>
      <c r="D19" s="166"/>
      <c r="E19" s="166"/>
      <c r="F19" s="175"/>
    </row>
    <row r="20" spans="2:9" ht="19.5" thickBot="1" x14ac:dyDescent="0.35">
      <c r="B20" s="159" t="s">
        <v>100</v>
      </c>
      <c r="C20" s="176">
        <f>SUM(C7:C19)</f>
        <v>25490573519.940002</v>
      </c>
      <c r="D20" s="176">
        <f>SUM(D7:D19)</f>
        <v>23934333383</v>
      </c>
      <c r="E20" s="176">
        <f>SUM(E7:E19)</f>
        <v>37513655</v>
      </c>
      <c r="F20" s="177">
        <f>F15</f>
        <v>1518726481.9400005</v>
      </c>
    </row>
    <row r="22" spans="2:9" x14ac:dyDescent="0.25">
      <c r="B22" s="153"/>
      <c r="C22" s="164"/>
      <c r="D22" s="164"/>
      <c r="E22" s="153"/>
      <c r="F22" s="153"/>
      <c r="I22" s="22"/>
    </row>
    <row r="23" spans="2:9" ht="18.75" x14ac:dyDescent="0.3">
      <c r="B23" s="155"/>
      <c r="C23" s="153"/>
      <c r="D23" s="153"/>
      <c r="E23" s="153"/>
      <c r="F23" s="167"/>
      <c r="I23" s="27"/>
    </row>
    <row r="24" spans="2:9" x14ac:dyDescent="0.25">
      <c r="D24" s="27"/>
    </row>
    <row r="25" spans="2:9" x14ac:dyDescent="0.25">
      <c r="C25" s="27"/>
      <c r="D25" s="27"/>
    </row>
    <row r="26" spans="2:9" x14ac:dyDescent="0.25">
      <c r="D26" s="27"/>
    </row>
    <row r="27" spans="2:9" x14ac:dyDescent="0.25">
      <c r="D27" s="22"/>
    </row>
    <row r="28" spans="2:9" x14ac:dyDescent="0.25">
      <c r="C28" s="22"/>
    </row>
    <row r="29" spans="2:9" x14ac:dyDescent="0.25">
      <c r="D29" s="22"/>
    </row>
    <row r="31" spans="2:9" x14ac:dyDescent="0.25">
      <c r="D31" s="27"/>
    </row>
  </sheetData>
  <sheetProtection algorithmName="SHA-512" hashValue="/K4C1XkeOomcKn9TvNQ+SvZYtC1AZeQtMPesdkgRXmzMEZgsP13/0UuA4iSoh4AwWDlGiNWGlhiUNdGwdJc8yQ==" saltValue="j3i7qQKG3YMuOrm+5TH71g==" spinCount="100000" sheet="1" objects="1" scenarios="1" selectLockedCells="1" selectUnlockedCells="1"/>
  <mergeCells count="2">
    <mergeCell ref="B3:F3"/>
    <mergeCell ref="H6:Q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64"/>
  <sheetViews>
    <sheetView topLeftCell="A30" workbookViewId="0">
      <selection activeCell="D40" sqref="D40"/>
    </sheetView>
  </sheetViews>
  <sheetFormatPr baseColWidth="10" defaultColWidth="11.28515625" defaultRowHeight="15" x14ac:dyDescent="0.25"/>
  <cols>
    <col min="1" max="1" width="11.28515625" style="76" customWidth="1"/>
    <col min="2" max="2" width="16.42578125" style="76" customWidth="1"/>
    <col min="3" max="3" width="16" style="76" customWidth="1"/>
    <col min="4" max="5" width="15.7109375" style="76" customWidth="1"/>
    <col min="6" max="6" width="16.7109375" style="76" customWidth="1"/>
    <col min="7" max="7" width="18.7109375" style="76" customWidth="1"/>
    <col min="8" max="8" width="16.5703125" style="76" customWidth="1"/>
    <col min="9" max="9" width="16.7109375" style="76" customWidth="1"/>
    <col min="10" max="10" width="20.28515625" style="76" customWidth="1"/>
    <col min="11" max="11" width="16.140625" style="76" customWidth="1"/>
    <col min="12" max="12" width="18" style="76" customWidth="1"/>
    <col min="13" max="13" width="17.28515625" style="76" bestFit="1" customWidth="1"/>
    <col min="14" max="14" width="17.140625" style="76" bestFit="1" customWidth="1"/>
    <col min="15" max="15" width="14.28515625" style="76" customWidth="1"/>
    <col min="16" max="16" width="17.140625" style="76" bestFit="1" customWidth="1"/>
    <col min="17" max="17" width="15.5703125" style="76" customWidth="1"/>
    <col min="18" max="18" width="17.140625" style="76" bestFit="1" customWidth="1"/>
    <col min="19" max="19" width="11.28515625" style="76"/>
    <col min="20" max="20" width="11.28515625" style="76" customWidth="1"/>
    <col min="21" max="256" width="11.28515625" style="76"/>
    <col min="257" max="257" width="11.28515625" style="76" customWidth="1"/>
    <col min="258" max="258" width="16.42578125" style="76" customWidth="1"/>
    <col min="259" max="259" width="16" style="76" customWidth="1"/>
    <col min="260" max="261" width="15.7109375" style="76" customWidth="1"/>
    <col min="262" max="262" width="16.7109375" style="76" customWidth="1"/>
    <col min="263" max="263" width="15.5703125" style="76" customWidth="1"/>
    <col min="264" max="264" width="16.5703125" style="76" customWidth="1"/>
    <col min="265" max="265" width="16.7109375" style="76" customWidth="1"/>
    <col min="266" max="266" width="20.28515625" style="76" customWidth="1"/>
    <col min="267" max="267" width="16.140625" style="76" customWidth="1"/>
    <col min="268" max="268" width="15.42578125" style="76" customWidth="1"/>
    <col min="269" max="269" width="17.28515625" style="76" bestFit="1" customWidth="1"/>
    <col min="270" max="270" width="17.140625" style="76" bestFit="1" customWidth="1"/>
    <col min="271" max="271" width="14.28515625" style="76" bestFit="1" customWidth="1"/>
    <col min="272" max="272" width="17.140625" style="76" bestFit="1" customWidth="1"/>
    <col min="273" max="273" width="15.5703125" style="76" customWidth="1"/>
    <col min="274" max="274" width="17.140625" style="76" bestFit="1" customWidth="1"/>
    <col min="275" max="512" width="11.28515625" style="76"/>
    <col min="513" max="513" width="11.28515625" style="76" customWidth="1"/>
    <col min="514" max="514" width="16.42578125" style="76" customWidth="1"/>
    <col min="515" max="515" width="16" style="76" customWidth="1"/>
    <col min="516" max="517" width="15.7109375" style="76" customWidth="1"/>
    <col min="518" max="518" width="16.7109375" style="76" customWidth="1"/>
    <col min="519" max="519" width="15.5703125" style="76" customWidth="1"/>
    <col min="520" max="520" width="16.5703125" style="76" customWidth="1"/>
    <col min="521" max="521" width="16.7109375" style="76" customWidth="1"/>
    <col min="522" max="522" width="20.28515625" style="76" customWidth="1"/>
    <col min="523" max="523" width="16.140625" style="76" customWidth="1"/>
    <col min="524" max="524" width="15.42578125" style="76" customWidth="1"/>
    <col min="525" max="525" width="17.28515625" style="76" bestFit="1" customWidth="1"/>
    <col min="526" max="526" width="17.140625" style="76" bestFit="1" customWidth="1"/>
    <col min="527" max="527" width="14.28515625" style="76" bestFit="1" customWidth="1"/>
    <col min="528" max="528" width="17.140625" style="76" bestFit="1" customWidth="1"/>
    <col min="529" max="529" width="15.5703125" style="76" customWidth="1"/>
    <col min="530" max="530" width="17.140625" style="76" bestFit="1" customWidth="1"/>
    <col min="531" max="768" width="11.28515625" style="76"/>
    <col min="769" max="769" width="11.28515625" style="76" customWidth="1"/>
    <col min="770" max="770" width="16.42578125" style="76" customWidth="1"/>
    <col min="771" max="771" width="16" style="76" customWidth="1"/>
    <col min="772" max="773" width="15.7109375" style="76" customWidth="1"/>
    <col min="774" max="774" width="16.7109375" style="76" customWidth="1"/>
    <col min="775" max="775" width="15.5703125" style="76" customWidth="1"/>
    <col min="776" max="776" width="16.5703125" style="76" customWidth="1"/>
    <col min="777" max="777" width="16.7109375" style="76" customWidth="1"/>
    <col min="778" max="778" width="20.28515625" style="76" customWidth="1"/>
    <col min="779" max="779" width="16.140625" style="76" customWidth="1"/>
    <col min="780" max="780" width="15.42578125" style="76" customWidth="1"/>
    <col min="781" max="781" width="17.28515625" style="76" bestFit="1" customWidth="1"/>
    <col min="782" max="782" width="17.140625" style="76" bestFit="1" customWidth="1"/>
    <col min="783" max="783" width="14.28515625" style="76" bestFit="1" customWidth="1"/>
    <col min="784" max="784" width="17.140625" style="76" bestFit="1" customWidth="1"/>
    <col min="785" max="785" width="15.5703125" style="76" customWidth="1"/>
    <col min="786" max="786" width="17.140625" style="76" bestFit="1" customWidth="1"/>
    <col min="787" max="1024" width="11.28515625" style="76"/>
    <col min="1025" max="1025" width="11.28515625" style="76" customWidth="1"/>
    <col min="1026" max="1026" width="16.42578125" style="76" customWidth="1"/>
    <col min="1027" max="1027" width="16" style="76" customWidth="1"/>
    <col min="1028" max="1029" width="15.7109375" style="76" customWidth="1"/>
    <col min="1030" max="1030" width="16.7109375" style="76" customWidth="1"/>
    <col min="1031" max="1031" width="15.5703125" style="76" customWidth="1"/>
    <col min="1032" max="1032" width="16.5703125" style="76" customWidth="1"/>
    <col min="1033" max="1033" width="16.7109375" style="76" customWidth="1"/>
    <col min="1034" max="1034" width="20.28515625" style="76" customWidth="1"/>
    <col min="1035" max="1035" width="16.140625" style="76" customWidth="1"/>
    <col min="1036" max="1036" width="15.42578125" style="76" customWidth="1"/>
    <col min="1037" max="1037" width="17.28515625" style="76" bestFit="1" customWidth="1"/>
    <col min="1038" max="1038" width="17.140625" style="76" bestFit="1" customWidth="1"/>
    <col min="1039" max="1039" width="14.28515625" style="76" bestFit="1" customWidth="1"/>
    <col min="1040" max="1040" width="17.140625" style="76" bestFit="1" customWidth="1"/>
    <col min="1041" max="1041" width="15.5703125" style="76" customWidth="1"/>
    <col min="1042" max="1042" width="17.140625" style="76" bestFit="1" customWidth="1"/>
    <col min="1043" max="1280" width="11.28515625" style="76"/>
    <col min="1281" max="1281" width="11.28515625" style="76" customWidth="1"/>
    <col min="1282" max="1282" width="16.42578125" style="76" customWidth="1"/>
    <col min="1283" max="1283" width="16" style="76" customWidth="1"/>
    <col min="1284" max="1285" width="15.7109375" style="76" customWidth="1"/>
    <col min="1286" max="1286" width="16.7109375" style="76" customWidth="1"/>
    <col min="1287" max="1287" width="15.5703125" style="76" customWidth="1"/>
    <col min="1288" max="1288" width="16.5703125" style="76" customWidth="1"/>
    <col min="1289" max="1289" width="16.7109375" style="76" customWidth="1"/>
    <col min="1290" max="1290" width="20.28515625" style="76" customWidth="1"/>
    <col min="1291" max="1291" width="16.140625" style="76" customWidth="1"/>
    <col min="1292" max="1292" width="15.42578125" style="76" customWidth="1"/>
    <col min="1293" max="1293" width="17.28515625" style="76" bestFit="1" customWidth="1"/>
    <col min="1294" max="1294" width="17.140625" style="76" bestFit="1" customWidth="1"/>
    <col min="1295" max="1295" width="14.28515625" style="76" bestFit="1" customWidth="1"/>
    <col min="1296" max="1296" width="17.140625" style="76" bestFit="1" customWidth="1"/>
    <col min="1297" max="1297" width="15.5703125" style="76" customWidth="1"/>
    <col min="1298" max="1298" width="17.140625" style="76" bestFit="1" customWidth="1"/>
    <col min="1299" max="1536" width="11.28515625" style="76"/>
    <col min="1537" max="1537" width="11.28515625" style="76" customWidth="1"/>
    <col min="1538" max="1538" width="16.42578125" style="76" customWidth="1"/>
    <col min="1539" max="1539" width="16" style="76" customWidth="1"/>
    <col min="1540" max="1541" width="15.7109375" style="76" customWidth="1"/>
    <col min="1542" max="1542" width="16.7109375" style="76" customWidth="1"/>
    <col min="1543" max="1543" width="15.5703125" style="76" customWidth="1"/>
    <col min="1544" max="1544" width="16.5703125" style="76" customWidth="1"/>
    <col min="1545" max="1545" width="16.7109375" style="76" customWidth="1"/>
    <col min="1546" max="1546" width="20.28515625" style="76" customWidth="1"/>
    <col min="1547" max="1547" width="16.140625" style="76" customWidth="1"/>
    <col min="1548" max="1548" width="15.42578125" style="76" customWidth="1"/>
    <col min="1549" max="1549" width="17.28515625" style="76" bestFit="1" customWidth="1"/>
    <col min="1550" max="1550" width="17.140625" style="76" bestFit="1" customWidth="1"/>
    <col min="1551" max="1551" width="14.28515625" style="76" bestFit="1" customWidth="1"/>
    <col min="1552" max="1552" width="17.140625" style="76" bestFit="1" customWidth="1"/>
    <col min="1553" max="1553" width="15.5703125" style="76" customWidth="1"/>
    <col min="1554" max="1554" width="17.140625" style="76" bestFit="1" customWidth="1"/>
    <col min="1555" max="1792" width="11.28515625" style="76"/>
    <col min="1793" max="1793" width="11.28515625" style="76" customWidth="1"/>
    <col min="1794" max="1794" width="16.42578125" style="76" customWidth="1"/>
    <col min="1795" max="1795" width="16" style="76" customWidth="1"/>
    <col min="1796" max="1797" width="15.7109375" style="76" customWidth="1"/>
    <col min="1798" max="1798" width="16.7109375" style="76" customWidth="1"/>
    <col min="1799" max="1799" width="15.5703125" style="76" customWidth="1"/>
    <col min="1800" max="1800" width="16.5703125" style="76" customWidth="1"/>
    <col min="1801" max="1801" width="16.7109375" style="76" customWidth="1"/>
    <col min="1802" max="1802" width="20.28515625" style="76" customWidth="1"/>
    <col min="1803" max="1803" width="16.140625" style="76" customWidth="1"/>
    <col min="1804" max="1804" width="15.42578125" style="76" customWidth="1"/>
    <col min="1805" max="1805" width="17.28515625" style="76" bestFit="1" customWidth="1"/>
    <col min="1806" max="1806" width="17.140625" style="76" bestFit="1" customWidth="1"/>
    <col min="1807" max="1807" width="14.28515625" style="76" bestFit="1" customWidth="1"/>
    <col min="1808" max="1808" width="17.140625" style="76" bestFit="1" customWidth="1"/>
    <col min="1809" max="1809" width="15.5703125" style="76" customWidth="1"/>
    <col min="1810" max="1810" width="17.140625" style="76" bestFit="1" customWidth="1"/>
    <col min="1811" max="2048" width="11.28515625" style="76"/>
    <col min="2049" max="2049" width="11.28515625" style="76" customWidth="1"/>
    <col min="2050" max="2050" width="16.42578125" style="76" customWidth="1"/>
    <col min="2051" max="2051" width="16" style="76" customWidth="1"/>
    <col min="2052" max="2053" width="15.7109375" style="76" customWidth="1"/>
    <col min="2054" max="2054" width="16.7109375" style="76" customWidth="1"/>
    <col min="2055" max="2055" width="15.5703125" style="76" customWidth="1"/>
    <col min="2056" max="2056" width="16.5703125" style="76" customWidth="1"/>
    <col min="2057" max="2057" width="16.7109375" style="76" customWidth="1"/>
    <col min="2058" max="2058" width="20.28515625" style="76" customWidth="1"/>
    <col min="2059" max="2059" width="16.140625" style="76" customWidth="1"/>
    <col min="2060" max="2060" width="15.42578125" style="76" customWidth="1"/>
    <col min="2061" max="2061" width="17.28515625" style="76" bestFit="1" customWidth="1"/>
    <col min="2062" max="2062" width="17.140625" style="76" bestFit="1" customWidth="1"/>
    <col min="2063" max="2063" width="14.28515625" style="76" bestFit="1" customWidth="1"/>
    <col min="2064" max="2064" width="17.140625" style="76" bestFit="1" customWidth="1"/>
    <col min="2065" max="2065" width="15.5703125" style="76" customWidth="1"/>
    <col min="2066" max="2066" width="17.140625" style="76" bestFit="1" customWidth="1"/>
    <col min="2067" max="2304" width="11.28515625" style="76"/>
    <col min="2305" max="2305" width="11.28515625" style="76" customWidth="1"/>
    <col min="2306" max="2306" width="16.42578125" style="76" customWidth="1"/>
    <col min="2307" max="2307" width="16" style="76" customWidth="1"/>
    <col min="2308" max="2309" width="15.7109375" style="76" customWidth="1"/>
    <col min="2310" max="2310" width="16.7109375" style="76" customWidth="1"/>
    <col min="2311" max="2311" width="15.5703125" style="76" customWidth="1"/>
    <col min="2312" max="2312" width="16.5703125" style="76" customWidth="1"/>
    <col min="2313" max="2313" width="16.7109375" style="76" customWidth="1"/>
    <col min="2314" max="2314" width="20.28515625" style="76" customWidth="1"/>
    <col min="2315" max="2315" width="16.140625" style="76" customWidth="1"/>
    <col min="2316" max="2316" width="15.42578125" style="76" customWidth="1"/>
    <col min="2317" max="2317" width="17.28515625" style="76" bestFit="1" customWidth="1"/>
    <col min="2318" max="2318" width="17.140625" style="76" bestFit="1" customWidth="1"/>
    <col min="2319" max="2319" width="14.28515625" style="76" bestFit="1" customWidth="1"/>
    <col min="2320" max="2320" width="17.140625" style="76" bestFit="1" customWidth="1"/>
    <col min="2321" max="2321" width="15.5703125" style="76" customWidth="1"/>
    <col min="2322" max="2322" width="17.140625" style="76" bestFit="1" customWidth="1"/>
    <col min="2323" max="2560" width="11.28515625" style="76"/>
    <col min="2561" max="2561" width="11.28515625" style="76" customWidth="1"/>
    <col min="2562" max="2562" width="16.42578125" style="76" customWidth="1"/>
    <col min="2563" max="2563" width="16" style="76" customWidth="1"/>
    <col min="2564" max="2565" width="15.7109375" style="76" customWidth="1"/>
    <col min="2566" max="2566" width="16.7109375" style="76" customWidth="1"/>
    <col min="2567" max="2567" width="15.5703125" style="76" customWidth="1"/>
    <col min="2568" max="2568" width="16.5703125" style="76" customWidth="1"/>
    <col min="2569" max="2569" width="16.7109375" style="76" customWidth="1"/>
    <col min="2570" max="2570" width="20.28515625" style="76" customWidth="1"/>
    <col min="2571" max="2571" width="16.140625" style="76" customWidth="1"/>
    <col min="2572" max="2572" width="15.42578125" style="76" customWidth="1"/>
    <col min="2573" max="2573" width="17.28515625" style="76" bestFit="1" customWidth="1"/>
    <col min="2574" max="2574" width="17.140625" style="76" bestFit="1" customWidth="1"/>
    <col min="2575" max="2575" width="14.28515625" style="76" bestFit="1" customWidth="1"/>
    <col min="2576" max="2576" width="17.140625" style="76" bestFit="1" customWidth="1"/>
    <col min="2577" max="2577" width="15.5703125" style="76" customWidth="1"/>
    <col min="2578" max="2578" width="17.140625" style="76" bestFit="1" customWidth="1"/>
    <col min="2579" max="2816" width="11.28515625" style="76"/>
    <col min="2817" max="2817" width="11.28515625" style="76" customWidth="1"/>
    <col min="2818" max="2818" width="16.42578125" style="76" customWidth="1"/>
    <col min="2819" max="2819" width="16" style="76" customWidth="1"/>
    <col min="2820" max="2821" width="15.7109375" style="76" customWidth="1"/>
    <col min="2822" max="2822" width="16.7109375" style="76" customWidth="1"/>
    <col min="2823" max="2823" width="15.5703125" style="76" customWidth="1"/>
    <col min="2824" max="2824" width="16.5703125" style="76" customWidth="1"/>
    <col min="2825" max="2825" width="16.7109375" style="76" customWidth="1"/>
    <col min="2826" max="2826" width="20.28515625" style="76" customWidth="1"/>
    <col min="2827" max="2827" width="16.140625" style="76" customWidth="1"/>
    <col min="2828" max="2828" width="15.42578125" style="76" customWidth="1"/>
    <col min="2829" max="2829" width="17.28515625" style="76" bestFit="1" customWidth="1"/>
    <col min="2830" max="2830" width="17.140625" style="76" bestFit="1" customWidth="1"/>
    <col min="2831" max="2831" width="14.28515625" style="76" bestFit="1" customWidth="1"/>
    <col min="2832" max="2832" width="17.140625" style="76" bestFit="1" customWidth="1"/>
    <col min="2833" max="2833" width="15.5703125" style="76" customWidth="1"/>
    <col min="2834" max="2834" width="17.140625" style="76" bestFit="1" customWidth="1"/>
    <col min="2835" max="3072" width="11.28515625" style="76"/>
    <col min="3073" max="3073" width="11.28515625" style="76" customWidth="1"/>
    <col min="3074" max="3074" width="16.42578125" style="76" customWidth="1"/>
    <col min="3075" max="3075" width="16" style="76" customWidth="1"/>
    <col min="3076" max="3077" width="15.7109375" style="76" customWidth="1"/>
    <col min="3078" max="3078" width="16.7109375" style="76" customWidth="1"/>
    <col min="3079" max="3079" width="15.5703125" style="76" customWidth="1"/>
    <col min="3080" max="3080" width="16.5703125" style="76" customWidth="1"/>
    <col min="3081" max="3081" width="16.7109375" style="76" customWidth="1"/>
    <col min="3082" max="3082" width="20.28515625" style="76" customWidth="1"/>
    <col min="3083" max="3083" width="16.140625" style="76" customWidth="1"/>
    <col min="3084" max="3084" width="15.42578125" style="76" customWidth="1"/>
    <col min="3085" max="3085" width="17.28515625" style="76" bestFit="1" customWidth="1"/>
    <col min="3086" max="3086" width="17.140625" style="76" bestFit="1" customWidth="1"/>
    <col min="3087" max="3087" width="14.28515625" style="76" bestFit="1" customWidth="1"/>
    <col min="3088" max="3088" width="17.140625" style="76" bestFit="1" customWidth="1"/>
    <col min="3089" max="3089" width="15.5703125" style="76" customWidth="1"/>
    <col min="3090" max="3090" width="17.140625" style="76" bestFit="1" customWidth="1"/>
    <col min="3091" max="3328" width="11.28515625" style="76"/>
    <col min="3329" max="3329" width="11.28515625" style="76" customWidth="1"/>
    <col min="3330" max="3330" width="16.42578125" style="76" customWidth="1"/>
    <col min="3331" max="3331" width="16" style="76" customWidth="1"/>
    <col min="3332" max="3333" width="15.7109375" style="76" customWidth="1"/>
    <col min="3334" max="3334" width="16.7109375" style="76" customWidth="1"/>
    <col min="3335" max="3335" width="15.5703125" style="76" customWidth="1"/>
    <col min="3336" max="3336" width="16.5703125" style="76" customWidth="1"/>
    <col min="3337" max="3337" width="16.7109375" style="76" customWidth="1"/>
    <col min="3338" max="3338" width="20.28515625" style="76" customWidth="1"/>
    <col min="3339" max="3339" width="16.140625" style="76" customWidth="1"/>
    <col min="3340" max="3340" width="15.42578125" style="76" customWidth="1"/>
    <col min="3341" max="3341" width="17.28515625" style="76" bestFit="1" customWidth="1"/>
    <col min="3342" max="3342" width="17.140625" style="76" bestFit="1" customWidth="1"/>
    <col min="3343" max="3343" width="14.28515625" style="76" bestFit="1" customWidth="1"/>
    <col min="3344" max="3344" width="17.140625" style="76" bestFit="1" customWidth="1"/>
    <col min="3345" max="3345" width="15.5703125" style="76" customWidth="1"/>
    <col min="3346" max="3346" width="17.140625" style="76" bestFit="1" customWidth="1"/>
    <col min="3347" max="3584" width="11.28515625" style="76"/>
    <col min="3585" max="3585" width="11.28515625" style="76" customWidth="1"/>
    <col min="3586" max="3586" width="16.42578125" style="76" customWidth="1"/>
    <col min="3587" max="3587" width="16" style="76" customWidth="1"/>
    <col min="3588" max="3589" width="15.7109375" style="76" customWidth="1"/>
    <col min="3590" max="3590" width="16.7109375" style="76" customWidth="1"/>
    <col min="3591" max="3591" width="15.5703125" style="76" customWidth="1"/>
    <col min="3592" max="3592" width="16.5703125" style="76" customWidth="1"/>
    <col min="3593" max="3593" width="16.7109375" style="76" customWidth="1"/>
    <col min="3594" max="3594" width="20.28515625" style="76" customWidth="1"/>
    <col min="3595" max="3595" width="16.140625" style="76" customWidth="1"/>
    <col min="3596" max="3596" width="15.42578125" style="76" customWidth="1"/>
    <col min="3597" max="3597" width="17.28515625" style="76" bestFit="1" customWidth="1"/>
    <col min="3598" max="3598" width="17.140625" style="76" bestFit="1" customWidth="1"/>
    <col min="3599" max="3599" width="14.28515625" style="76" bestFit="1" customWidth="1"/>
    <col min="3600" max="3600" width="17.140625" style="76" bestFit="1" customWidth="1"/>
    <col min="3601" max="3601" width="15.5703125" style="76" customWidth="1"/>
    <col min="3602" max="3602" width="17.140625" style="76" bestFit="1" customWidth="1"/>
    <col min="3603" max="3840" width="11.28515625" style="76"/>
    <col min="3841" max="3841" width="11.28515625" style="76" customWidth="1"/>
    <col min="3842" max="3842" width="16.42578125" style="76" customWidth="1"/>
    <col min="3843" max="3843" width="16" style="76" customWidth="1"/>
    <col min="3844" max="3845" width="15.7109375" style="76" customWidth="1"/>
    <col min="3846" max="3846" width="16.7109375" style="76" customWidth="1"/>
    <col min="3847" max="3847" width="15.5703125" style="76" customWidth="1"/>
    <col min="3848" max="3848" width="16.5703125" style="76" customWidth="1"/>
    <col min="3849" max="3849" width="16.7109375" style="76" customWidth="1"/>
    <col min="3850" max="3850" width="20.28515625" style="76" customWidth="1"/>
    <col min="3851" max="3851" width="16.140625" style="76" customWidth="1"/>
    <col min="3852" max="3852" width="15.42578125" style="76" customWidth="1"/>
    <col min="3853" max="3853" width="17.28515625" style="76" bestFit="1" customWidth="1"/>
    <col min="3854" max="3854" width="17.140625" style="76" bestFit="1" customWidth="1"/>
    <col min="3855" max="3855" width="14.28515625" style="76" bestFit="1" customWidth="1"/>
    <col min="3856" max="3856" width="17.140625" style="76" bestFit="1" customWidth="1"/>
    <col min="3857" max="3857" width="15.5703125" style="76" customWidth="1"/>
    <col min="3858" max="3858" width="17.140625" style="76" bestFit="1" customWidth="1"/>
    <col min="3859" max="4096" width="11.28515625" style="76"/>
    <col min="4097" max="4097" width="11.28515625" style="76" customWidth="1"/>
    <col min="4098" max="4098" width="16.42578125" style="76" customWidth="1"/>
    <col min="4099" max="4099" width="16" style="76" customWidth="1"/>
    <col min="4100" max="4101" width="15.7109375" style="76" customWidth="1"/>
    <col min="4102" max="4102" width="16.7109375" style="76" customWidth="1"/>
    <col min="4103" max="4103" width="15.5703125" style="76" customWidth="1"/>
    <col min="4104" max="4104" width="16.5703125" style="76" customWidth="1"/>
    <col min="4105" max="4105" width="16.7109375" style="76" customWidth="1"/>
    <col min="4106" max="4106" width="20.28515625" style="76" customWidth="1"/>
    <col min="4107" max="4107" width="16.140625" style="76" customWidth="1"/>
    <col min="4108" max="4108" width="15.42578125" style="76" customWidth="1"/>
    <col min="4109" max="4109" width="17.28515625" style="76" bestFit="1" customWidth="1"/>
    <col min="4110" max="4110" width="17.140625" style="76" bestFit="1" customWidth="1"/>
    <col min="4111" max="4111" width="14.28515625" style="76" bestFit="1" customWidth="1"/>
    <col min="4112" max="4112" width="17.140625" style="76" bestFit="1" customWidth="1"/>
    <col min="4113" max="4113" width="15.5703125" style="76" customWidth="1"/>
    <col min="4114" max="4114" width="17.140625" style="76" bestFit="1" customWidth="1"/>
    <col min="4115" max="4352" width="11.28515625" style="76"/>
    <col min="4353" max="4353" width="11.28515625" style="76" customWidth="1"/>
    <col min="4354" max="4354" width="16.42578125" style="76" customWidth="1"/>
    <col min="4355" max="4355" width="16" style="76" customWidth="1"/>
    <col min="4356" max="4357" width="15.7109375" style="76" customWidth="1"/>
    <col min="4358" max="4358" width="16.7109375" style="76" customWidth="1"/>
    <col min="4359" max="4359" width="15.5703125" style="76" customWidth="1"/>
    <col min="4360" max="4360" width="16.5703125" style="76" customWidth="1"/>
    <col min="4361" max="4361" width="16.7109375" style="76" customWidth="1"/>
    <col min="4362" max="4362" width="20.28515625" style="76" customWidth="1"/>
    <col min="4363" max="4363" width="16.140625" style="76" customWidth="1"/>
    <col min="4364" max="4364" width="15.42578125" style="76" customWidth="1"/>
    <col min="4365" max="4365" width="17.28515625" style="76" bestFit="1" customWidth="1"/>
    <col min="4366" max="4366" width="17.140625" style="76" bestFit="1" customWidth="1"/>
    <col min="4367" max="4367" width="14.28515625" style="76" bestFit="1" customWidth="1"/>
    <col min="4368" max="4368" width="17.140625" style="76" bestFit="1" customWidth="1"/>
    <col min="4369" max="4369" width="15.5703125" style="76" customWidth="1"/>
    <col min="4370" max="4370" width="17.140625" style="76" bestFit="1" customWidth="1"/>
    <col min="4371" max="4608" width="11.28515625" style="76"/>
    <col min="4609" max="4609" width="11.28515625" style="76" customWidth="1"/>
    <col min="4610" max="4610" width="16.42578125" style="76" customWidth="1"/>
    <col min="4611" max="4611" width="16" style="76" customWidth="1"/>
    <col min="4612" max="4613" width="15.7109375" style="76" customWidth="1"/>
    <col min="4614" max="4614" width="16.7109375" style="76" customWidth="1"/>
    <col min="4615" max="4615" width="15.5703125" style="76" customWidth="1"/>
    <col min="4616" max="4616" width="16.5703125" style="76" customWidth="1"/>
    <col min="4617" max="4617" width="16.7109375" style="76" customWidth="1"/>
    <col min="4618" max="4618" width="20.28515625" style="76" customWidth="1"/>
    <col min="4619" max="4619" width="16.140625" style="76" customWidth="1"/>
    <col min="4620" max="4620" width="15.42578125" style="76" customWidth="1"/>
    <col min="4621" max="4621" width="17.28515625" style="76" bestFit="1" customWidth="1"/>
    <col min="4622" max="4622" width="17.140625" style="76" bestFit="1" customWidth="1"/>
    <col min="4623" max="4623" width="14.28515625" style="76" bestFit="1" customWidth="1"/>
    <col min="4624" max="4624" width="17.140625" style="76" bestFit="1" customWidth="1"/>
    <col min="4625" max="4625" width="15.5703125" style="76" customWidth="1"/>
    <col min="4626" max="4626" width="17.140625" style="76" bestFit="1" customWidth="1"/>
    <col min="4627" max="4864" width="11.28515625" style="76"/>
    <col min="4865" max="4865" width="11.28515625" style="76" customWidth="1"/>
    <col min="4866" max="4866" width="16.42578125" style="76" customWidth="1"/>
    <col min="4867" max="4867" width="16" style="76" customWidth="1"/>
    <col min="4868" max="4869" width="15.7109375" style="76" customWidth="1"/>
    <col min="4870" max="4870" width="16.7109375" style="76" customWidth="1"/>
    <col min="4871" max="4871" width="15.5703125" style="76" customWidth="1"/>
    <col min="4872" max="4872" width="16.5703125" style="76" customWidth="1"/>
    <col min="4873" max="4873" width="16.7109375" style="76" customWidth="1"/>
    <col min="4874" max="4874" width="20.28515625" style="76" customWidth="1"/>
    <col min="4875" max="4875" width="16.140625" style="76" customWidth="1"/>
    <col min="4876" max="4876" width="15.42578125" style="76" customWidth="1"/>
    <col min="4877" max="4877" width="17.28515625" style="76" bestFit="1" customWidth="1"/>
    <col min="4878" max="4878" width="17.140625" style="76" bestFit="1" customWidth="1"/>
    <col min="4879" max="4879" width="14.28515625" style="76" bestFit="1" customWidth="1"/>
    <col min="4880" max="4880" width="17.140625" style="76" bestFit="1" customWidth="1"/>
    <col min="4881" max="4881" width="15.5703125" style="76" customWidth="1"/>
    <col min="4882" max="4882" width="17.140625" style="76" bestFit="1" customWidth="1"/>
    <col min="4883" max="5120" width="11.28515625" style="76"/>
    <col min="5121" max="5121" width="11.28515625" style="76" customWidth="1"/>
    <col min="5122" max="5122" width="16.42578125" style="76" customWidth="1"/>
    <col min="5123" max="5123" width="16" style="76" customWidth="1"/>
    <col min="5124" max="5125" width="15.7109375" style="76" customWidth="1"/>
    <col min="5126" max="5126" width="16.7109375" style="76" customWidth="1"/>
    <col min="5127" max="5127" width="15.5703125" style="76" customWidth="1"/>
    <col min="5128" max="5128" width="16.5703125" style="76" customWidth="1"/>
    <col min="5129" max="5129" width="16.7109375" style="76" customWidth="1"/>
    <col min="5130" max="5130" width="20.28515625" style="76" customWidth="1"/>
    <col min="5131" max="5131" width="16.140625" style="76" customWidth="1"/>
    <col min="5132" max="5132" width="15.42578125" style="76" customWidth="1"/>
    <col min="5133" max="5133" width="17.28515625" style="76" bestFit="1" customWidth="1"/>
    <col min="5134" max="5134" width="17.140625" style="76" bestFit="1" customWidth="1"/>
    <col min="5135" max="5135" width="14.28515625" style="76" bestFit="1" customWidth="1"/>
    <col min="5136" max="5136" width="17.140625" style="76" bestFit="1" customWidth="1"/>
    <col min="5137" max="5137" width="15.5703125" style="76" customWidth="1"/>
    <col min="5138" max="5138" width="17.140625" style="76" bestFit="1" customWidth="1"/>
    <col min="5139" max="5376" width="11.28515625" style="76"/>
    <col min="5377" max="5377" width="11.28515625" style="76" customWidth="1"/>
    <col min="5378" max="5378" width="16.42578125" style="76" customWidth="1"/>
    <col min="5379" max="5379" width="16" style="76" customWidth="1"/>
    <col min="5380" max="5381" width="15.7109375" style="76" customWidth="1"/>
    <col min="5382" max="5382" width="16.7109375" style="76" customWidth="1"/>
    <col min="5383" max="5383" width="15.5703125" style="76" customWidth="1"/>
    <col min="5384" max="5384" width="16.5703125" style="76" customWidth="1"/>
    <col min="5385" max="5385" width="16.7109375" style="76" customWidth="1"/>
    <col min="5386" max="5386" width="20.28515625" style="76" customWidth="1"/>
    <col min="5387" max="5387" width="16.140625" style="76" customWidth="1"/>
    <col min="5388" max="5388" width="15.42578125" style="76" customWidth="1"/>
    <col min="5389" max="5389" width="17.28515625" style="76" bestFit="1" customWidth="1"/>
    <col min="5390" max="5390" width="17.140625" style="76" bestFit="1" customWidth="1"/>
    <col min="5391" max="5391" width="14.28515625" style="76" bestFit="1" customWidth="1"/>
    <col min="5392" max="5392" width="17.140625" style="76" bestFit="1" customWidth="1"/>
    <col min="5393" max="5393" width="15.5703125" style="76" customWidth="1"/>
    <col min="5394" max="5394" width="17.140625" style="76" bestFit="1" customWidth="1"/>
    <col min="5395" max="5632" width="11.28515625" style="76"/>
    <col min="5633" max="5633" width="11.28515625" style="76" customWidth="1"/>
    <col min="5634" max="5634" width="16.42578125" style="76" customWidth="1"/>
    <col min="5635" max="5635" width="16" style="76" customWidth="1"/>
    <col min="5636" max="5637" width="15.7109375" style="76" customWidth="1"/>
    <col min="5638" max="5638" width="16.7109375" style="76" customWidth="1"/>
    <col min="5639" max="5639" width="15.5703125" style="76" customWidth="1"/>
    <col min="5640" max="5640" width="16.5703125" style="76" customWidth="1"/>
    <col min="5641" max="5641" width="16.7109375" style="76" customWidth="1"/>
    <col min="5642" max="5642" width="20.28515625" style="76" customWidth="1"/>
    <col min="5643" max="5643" width="16.140625" style="76" customWidth="1"/>
    <col min="5644" max="5644" width="15.42578125" style="76" customWidth="1"/>
    <col min="5645" max="5645" width="17.28515625" style="76" bestFit="1" customWidth="1"/>
    <col min="5646" max="5646" width="17.140625" style="76" bestFit="1" customWidth="1"/>
    <col min="5647" max="5647" width="14.28515625" style="76" bestFit="1" customWidth="1"/>
    <col min="5648" max="5648" width="17.140625" style="76" bestFit="1" customWidth="1"/>
    <col min="5649" max="5649" width="15.5703125" style="76" customWidth="1"/>
    <col min="5650" max="5650" width="17.140625" style="76" bestFit="1" customWidth="1"/>
    <col min="5651" max="5888" width="11.28515625" style="76"/>
    <col min="5889" max="5889" width="11.28515625" style="76" customWidth="1"/>
    <col min="5890" max="5890" width="16.42578125" style="76" customWidth="1"/>
    <col min="5891" max="5891" width="16" style="76" customWidth="1"/>
    <col min="5892" max="5893" width="15.7109375" style="76" customWidth="1"/>
    <col min="5894" max="5894" width="16.7109375" style="76" customWidth="1"/>
    <col min="5895" max="5895" width="15.5703125" style="76" customWidth="1"/>
    <col min="5896" max="5896" width="16.5703125" style="76" customWidth="1"/>
    <col min="5897" max="5897" width="16.7109375" style="76" customWidth="1"/>
    <col min="5898" max="5898" width="20.28515625" style="76" customWidth="1"/>
    <col min="5899" max="5899" width="16.140625" style="76" customWidth="1"/>
    <col min="5900" max="5900" width="15.42578125" style="76" customWidth="1"/>
    <col min="5901" max="5901" width="17.28515625" style="76" bestFit="1" customWidth="1"/>
    <col min="5902" max="5902" width="17.140625" style="76" bestFit="1" customWidth="1"/>
    <col min="5903" max="5903" width="14.28515625" style="76" bestFit="1" customWidth="1"/>
    <col min="5904" max="5904" width="17.140625" style="76" bestFit="1" customWidth="1"/>
    <col min="5905" max="5905" width="15.5703125" style="76" customWidth="1"/>
    <col min="5906" max="5906" width="17.140625" style="76" bestFit="1" customWidth="1"/>
    <col min="5907" max="6144" width="11.28515625" style="76"/>
    <col min="6145" max="6145" width="11.28515625" style="76" customWidth="1"/>
    <col min="6146" max="6146" width="16.42578125" style="76" customWidth="1"/>
    <col min="6147" max="6147" width="16" style="76" customWidth="1"/>
    <col min="6148" max="6149" width="15.7109375" style="76" customWidth="1"/>
    <col min="6150" max="6150" width="16.7109375" style="76" customWidth="1"/>
    <col min="6151" max="6151" width="15.5703125" style="76" customWidth="1"/>
    <col min="6152" max="6152" width="16.5703125" style="76" customWidth="1"/>
    <col min="6153" max="6153" width="16.7109375" style="76" customWidth="1"/>
    <col min="6154" max="6154" width="20.28515625" style="76" customWidth="1"/>
    <col min="6155" max="6155" width="16.140625" style="76" customWidth="1"/>
    <col min="6156" max="6156" width="15.42578125" style="76" customWidth="1"/>
    <col min="6157" max="6157" width="17.28515625" style="76" bestFit="1" customWidth="1"/>
    <col min="6158" max="6158" width="17.140625" style="76" bestFit="1" customWidth="1"/>
    <col min="6159" max="6159" width="14.28515625" style="76" bestFit="1" customWidth="1"/>
    <col min="6160" max="6160" width="17.140625" style="76" bestFit="1" customWidth="1"/>
    <col min="6161" max="6161" width="15.5703125" style="76" customWidth="1"/>
    <col min="6162" max="6162" width="17.140625" style="76" bestFit="1" customWidth="1"/>
    <col min="6163" max="6400" width="11.28515625" style="76"/>
    <col min="6401" max="6401" width="11.28515625" style="76" customWidth="1"/>
    <col min="6402" max="6402" width="16.42578125" style="76" customWidth="1"/>
    <col min="6403" max="6403" width="16" style="76" customWidth="1"/>
    <col min="6404" max="6405" width="15.7109375" style="76" customWidth="1"/>
    <col min="6406" max="6406" width="16.7109375" style="76" customWidth="1"/>
    <col min="6407" max="6407" width="15.5703125" style="76" customWidth="1"/>
    <col min="6408" max="6408" width="16.5703125" style="76" customWidth="1"/>
    <col min="6409" max="6409" width="16.7109375" style="76" customWidth="1"/>
    <col min="6410" max="6410" width="20.28515625" style="76" customWidth="1"/>
    <col min="6411" max="6411" width="16.140625" style="76" customWidth="1"/>
    <col min="6412" max="6412" width="15.42578125" style="76" customWidth="1"/>
    <col min="6413" max="6413" width="17.28515625" style="76" bestFit="1" customWidth="1"/>
    <col min="6414" max="6414" width="17.140625" style="76" bestFit="1" customWidth="1"/>
    <col min="6415" max="6415" width="14.28515625" style="76" bestFit="1" customWidth="1"/>
    <col min="6416" max="6416" width="17.140625" style="76" bestFit="1" customWidth="1"/>
    <col min="6417" max="6417" width="15.5703125" style="76" customWidth="1"/>
    <col min="6418" max="6418" width="17.140625" style="76" bestFit="1" customWidth="1"/>
    <col min="6419" max="6656" width="11.28515625" style="76"/>
    <col min="6657" max="6657" width="11.28515625" style="76" customWidth="1"/>
    <col min="6658" max="6658" width="16.42578125" style="76" customWidth="1"/>
    <col min="6659" max="6659" width="16" style="76" customWidth="1"/>
    <col min="6660" max="6661" width="15.7109375" style="76" customWidth="1"/>
    <col min="6662" max="6662" width="16.7109375" style="76" customWidth="1"/>
    <col min="6663" max="6663" width="15.5703125" style="76" customWidth="1"/>
    <col min="6664" max="6664" width="16.5703125" style="76" customWidth="1"/>
    <col min="6665" max="6665" width="16.7109375" style="76" customWidth="1"/>
    <col min="6666" max="6666" width="20.28515625" style="76" customWidth="1"/>
    <col min="6667" max="6667" width="16.140625" style="76" customWidth="1"/>
    <col min="6668" max="6668" width="15.42578125" style="76" customWidth="1"/>
    <col min="6669" max="6669" width="17.28515625" style="76" bestFit="1" customWidth="1"/>
    <col min="6670" max="6670" width="17.140625" style="76" bestFit="1" customWidth="1"/>
    <col min="6671" max="6671" width="14.28515625" style="76" bestFit="1" customWidth="1"/>
    <col min="6672" max="6672" width="17.140625" style="76" bestFit="1" customWidth="1"/>
    <col min="6673" max="6673" width="15.5703125" style="76" customWidth="1"/>
    <col min="6674" max="6674" width="17.140625" style="76" bestFit="1" customWidth="1"/>
    <col min="6675" max="6912" width="11.28515625" style="76"/>
    <col min="6913" max="6913" width="11.28515625" style="76" customWidth="1"/>
    <col min="6914" max="6914" width="16.42578125" style="76" customWidth="1"/>
    <col min="6915" max="6915" width="16" style="76" customWidth="1"/>
    <col min="6916" max="6917" width="15.7109375" style="76" customWidth="1"/>
    <col min="6918" max="6918" width="16.7109375" style="76" customWidth="1"/>
    <col min="6919" max="6919" width="15.5703125" style="76" customWidth="1"/>
    <col min="6920" max="6920" width="16.5703125" style="76" customWidth="1"/>
    <col min="6921" max="6921" width="16.7109375" style="76" customWidth="1"/>
    <col min="6922" max="6922" width="20.28515625" style="76" customWidth="1"/>
    <col min="6923" max="6923" width="16.140625" style="76" customWidth="1"/>
    <col min="6924" max="6924" width="15.42578125" style="76" customWidth="1"/>
    <col min="6925" max="6925" width="17.28515625" style="76" bestFit="1" customWidth="1"/>
    <col min="6926" max="6926" width="17.140625" style="76" bestFit="1" customWidth="1"/>
    <col min="6927" max="6927" width="14.28515625" style="76" bestFit="1" customWidth="1"/>
    <col min="6928" max="6928" width="17.140625" style="76" bestFit="1" customWidth="1"/>
    <col min="6929" max="6929" width="15.5703125" style="76" customWidth="1"/>
    <col min="6930" max="6930" width="17.140625" style="76" bestFit="1" customWidth="1"/>
    <col min="6931" max="7168" width="11.28515625" style="76"/>
    <col min="7169" max="7169" width="11.28515625" style="76" customWidth="1"/>
    <col min="7170" max="7170" width="16.42578125" style="76" customWidth="1"/>
    <col min="7171" max="7171" width="16" style="76" customWidth="1"/>
    <col min="7172" max="7173" width="15.7109375" style="76" customWidth="1"/>
    <col min="7174" max="7174" width="16.7109375" style="76" customWidth="1"/>
    <col min="7175" max="7175" width="15.5703125" style="76" customWidth="1"/>
    <col min="7176" max="7176" width="16.5703125" style="76" customWidth="1"/>
    <col min="7177" max="7177" width="16.7109375" style="76" customWidth="1"/>
    <col min="7178" max="7178" width="20.28515625" style="76" customWidth="1"/>
    <col min="7179" max="7179" width="16.140625" style="76" customWidth="1"/>
    <col min="7180" max="7180" width="15.42578125" style="76" customWidth="1"/>
    <col min="7181" max="7181" width="17.28515625" style="76" bestFit="1" customWidth="1"/>
    <col min="7182" max="7182" width="17.140625" style="76" bestFit="1" customWidth="1"/>
    <col min="7183" max="7183" width="14.28515625" style="76" bestFit="1" customWidth="1"/>
    <col min="7184" max="7184" width="17.140625" style="76" bestFit="1" customWidth="1"/>
    <col min="7185" max="7185" width="15.5703125" style="76" customWidth="1"/>
    <col min="7186" max="7186" width="17.140625" style="76" bestFit="1" customWidth="1"/>
    <col min="7187" max="7424" width="11.28515625" style="76"/>
    <col min="7425" max="7425" width="11.28515625" style="76" customWidth="1"/>
    <col min="7426" max="7426" width="16.42578125" style="76" customWidth="1"/>
    <col min="7427" max="7427" width="16" style="76" customWidth="1"/>
    <col min="7428" max="7429" width="15.7109375" style="76" customWidth="1"/>
    <col min="7430" max="7430" width="16.7109375" style="76" customWidth="1"/>
    <col min="7431" max="7431" width="15.5703125" style="76" customWidth="1"/>
    <col min="7432" max="7432" width="16.5703125" style="76" customWidth="1"/>
    <col min="7433" max="7433" width="16.7109375" style="76" customWidth="1"/>
    <col min="7434" max="7434" width="20.28515625" style="76" customWidth="1"/>
    <col min="7435" max="7435" width="16.140625" style="76" customWidth="1"/>
    <col min="7436" max="7436" width="15.42578125" style="76" customWidth="1"/>
    <col min="7437" max="7437" width="17.28515625" style="76" bestFit="1" customWidth="1"/>
    <col min="7438" max="7438" width="17.140625" style="76" bestFit="1" customWidth="1"/>
    <col min="7439" max="7439" width="14.28515625" style="76" bestFit="1" customWidth="1"/>
    <col min="7440" max="7440" width="17.140625" style="76" bestFit="1" customWidth="1"/>
    <col min="7441" max="7441" width="15.5703125" style="76" customWidth="1"/>
    <col min="7442" max="7442" width="17.140625" style="76" bestFit="1" customWidth="1"/>
    <col min="7443" max="7680" width="11.28515625" style="76"/>
    <col min="7681" max="7681" width="11.28515625" style="76" customWidth="1"/>
    <col min="7682" max="7682" width="16.42578125" style="76" customWidth="1"/>
    <col min="7683" max="7683" width="16" style="76" customWidth="1"/>
    <col min="7684" max="7685" width="15.7109375" style="76" customWidth="1"/>
    <col min="7686" max="7686" width="16.7109375" style="76" customWidth="1"/>
    <col min="7687" max="7687" width="15.5703125" style="76" customWidth="1"/>
    <col min="7688" max="7688" width="16.5703125" style="76" customWidth="1"/>
    <col min="7689" max="7689" width="16.7109375" style="76" customWidth="1"/>
    <col min="7690" max="7690" width="20.28515625" style="76" customWidth="1"/>
    <col min="7691" max="7691" width="16.140625" style="76" customWidth="1"/>
    <col min="7692" max="7692" width="15.42578125" style="76" customWidth="1"/>
    <col min="7693" max="7693" width="17.28515625" style="76" bestFit="1" customWidth="1"/>
    <col min="7694" max="7694" width="17.140625" style="76" bestFit="1" customWidth="1"/>
    <col min="7695" max="7695" width="14.28515625" style="76" bestFit="1" customWidth="1"/>
    <col min="7696" max="7696" width="17.140625" style="76" bestFit="1" customWidth="1"/>
    <col min="7697" max="7697" width="15.5703125" style="76" customWidth="1"/>
    <col min="7698" max="7698" width="17.140625" style="76" bestFit="1" customWidth="1"/>
    <col min="7699" max="7936" width="11.28515625" style="76"/>
    <col min="7937" max="7937" width="11.28515625" style="76" customWidth="1"/>
    <col min="7938" max="7938" width="16.42578125" style="76" customWidth="1"/>
    <col min="7939" max="7939" width="16" style="76" customWidth="1"/>
    <col min="7940" max="7941" width="15.7109375" style="76" customWidth="1"/>
    <col min="7942" max="7942" width="16.7109375" style="76" customWidth="1"/>
    <col min="7943" max="7943" width="15.5703125" style="76" customWidth="1"/>
    <col min="7944" max="7944" width="16.5703125" style="76" customWidth="1"/>
    <col min="7945" max="7945" width="16.7109375" style="76" customWidth="1"/>
    <col min="7946" max="7946" width="20.28515625" style="76" customWidth="1"/>
    <col min="7947" max="7947" width="16.140625" style="76" customWidth="1"/>
    <col min="7948" max="7948" width="15.42578125" style="76" customWidth="1"/>
    <col min="7949" max="7949" width="17.28515625" style="76" bestFit="1" customWidth="1"/>
    <col min="7950" max="7950" width="17.140625" style="76" bestFit="1" customWidth="1"/>
    <col min="7951" max="7951" width="14.28515625" style="76" bestFit="1" customWidth="1"/>
    <col min="7952" max="7952" width="17.140625" style="76" bestFit="1" customWidth="1"/>
    <col min="7953" max="7953" width="15.5703125" style="76" customWidth="1"/>
    <col min="7954" max="7954" width="17.140625" style="76" bestFit="1" customWidth="1"/>
    <col min="7955" max="8192" width="11.28515625" style="76"/>
    <col min="8193" max="8193" width="11.28515625" style="76" customWidth="1"/>
    <col min="8194" max="8194" width="16.42578125" style="76" customWidth="1"/>
    <col min="8195" max="8195" width="16" style="76" customWidth="1"/>
    <col min="8196" max="8197" width="15.7109375" style="76" customWidth="1"/>
    <col min="8198" max="8198" width="16.7109375" style="76" customWidth="1"/>
    <col min="8199" max="8199" width="15.5703125" style="76" customWidth="1"/>
    <col min="8200" max="8200" width="16.5703125" style="76" customWidth="1"/>
    <col min="8201" max="8201" width="16.7109375" style="76" customWidth="1"/>
    <col min="8202" max="8202" width="20.28515625" style="76" customWidth="1"/>
    <col min="8203" max="8203" width="16.140625" style="76" customWidth="1"/>
    <col min="8204" max="8204" width="15.42578125" style="76" customWidth="1"/>
    <col min="8205" max="8205" width="17.28515625" style="76" bestFit="1" customWidth="1"/>
    <col min="8206" max="8206" width="17.140625" style="76" bestFit="1" customWidth="1"/>
    <col min="8207" max="8207" width="14.28515625" style="76" bestFit="1" customWidth="1"/>
    <col min="8208" max="8208" width="17.140625" style="76" bestFit="1" customWidth="1"/>
    <col min="8209" max="8209" width="15.5703125" style="76" customWidth="1"/>
    <col min="8210" max="8210" width="17.140625" style="76" bestFit="1" customWidth="1"/>
    <col min="8211" max="8448" width="11.28515625" style="76"/>
    <col min="8449" max="8449" width="11.28515625" style="76" customWidth="1"/>
    <col min="8450" max="8450" width="16.42578125" style="76" customWidth="1"/>
    <col min="8451" max="8451" width="16" style="76" customWidth="1"/>
    <col min="8452" max="8453" width="15.7109375" style="76" customWidth="1"/>
    <col min="8454" max="8454" width="16.7109375" style="76" customWidth="1"/>
    <col min="8455" max="8455" width="15.5703125" style="76" customWidth="1"/>
    <col min="8456" max="8456" width="16.5703125" style="76" customWidth="1"/>
    <col min="8457" max="8457" width="16.7109375" style="76" customWidth="1"/>
    <col min="8458" max="8458" width="20.28515625" style="76" customWidth="1"/>
    <col min="8459" max="8459" width="16.140625" style="76" customWidth="1"/>
    <col min="8460" max="8460" width="15.42578125" style="76" customWidth="1"/>
    <col min="8461" max="8461" width="17.28515625" style="76" bestFit="1" customWidth="1"/>
    <col min="8462" max="8462" width="17.140625" style="76" bestFit="1" customWidth="1"/>
    <col min="8463" max="8463" width="14.28515625" style="76" bestFit="1" customWidth="1"/>
    <col min="8464" max="8464" width="17.140625" style="76" bestFit="1" customWidth="1"/>
    <col min="8465" max="8465" width="15.5703125" style="76" customWidth="1"/>
    <col min="8466" max="8466" width="17.140625" style="76" bestFit="1" customWidth="1"/>
    <col min="8467" max="8704" width="11.28515625" style="76"/>
    <col min="8705" max="8705" width="11.28515625" style="76" customWidth="1"/>
    <col min="8706" max="8706" width="16.42578125" style="76" customWidth="1"/>
    <col min="8707" max="8707" width="16" style="76" customWidth="1"/>
    <col min="8708" max="8709" width="15.7109375" style="76" customWidth="1"/>
    <col min="8710" max="8710" width="16.7109375" style="76" customWidth="1"/>
    <col min="8711" max="8711" width="15.5703125" style="76" customWidth="1"/>
    <col min="8712" max="8712" width="16.5703125" style="76" customWidth="1"/>
    <col min="8713" max="8713" width="16.7109375" style="76" customWidth="1"/>
    <col min="8714" max="8714" width="20.28515625" style="76" customWidth="1"/>
    <col min="8715" max="8715" width="16.140625" style="76" customWidth="1"/>
    <col min="8716" max="8716" width="15.42578125" style="76" customWidth="1"/>
    <col min="8717" max="8717" width="17.28515625" style="76" bestFit="1" customWidth="1"/>
    <col min="8718" max="8718" width="17.140625" style="76" bestFit="1" customWidth="1"/>
    <col min="8719" max="8719" width="14.28515625" style="76" bestFit="1" customWidth="1"/>
    <col min="8720" max="8720" width="17.140625" style="76" bestFit="1" customWidth="1"/>
    <col min="8721" max="8721" width="15.5703125" style="76" customWidth="1"/>
    <col min="8722" max="8722" width="17.140625" style="76" bestFit="1" customWidth="1"/>
    <col min="8723" max="8960" width="11.28515625" style="76"/>
    <col min="8961" max="8961" width="11.28515625" style="76" customWidth="1"/>
    <col min="8962" max="8962" width="16.42578125" style="76" customWidth="1"/>
    <col min="8963" max="8963" width="16" style="76" customWidth="1"/>
    <col min="8964" max="8965" width="15.7109375" style="76" customWidth="1"/>
    <col min="8966" max="8966" width="16.7109375" style="76" customWidth="1"/>
    <col min="8967" max="8967" width="15.5703125" style="76" customWidth="1"/>
    <col min="8968" max="8968" width="16.5703125" style="76" customWidth="1"/>
    <col min="8969" max="8969" width="16.7109375" style="76" customWidth="1"/>
    <col min="8970" max="8970" width="20.28515625" style="76" customWidth="1"/>
    <col min="8971" max="8971" width="16.140625" style="76" customWidth="1"/>
    <col min="8972" max="8972" width="15.42578125" style="76" customWidth="1"/>
    <col min="8973" max="8973" width="17.28515625" style="76" bestFit="1" customWidth="1"/>
    <col min="8974" max="8974" width="17.140625" style="76" bestFit="1" customWidth="1"/>
    <col min="8975" max="8975" width="14.28515625" style="76" bestFit="1" customWidth="1"/>
    <col min="8976" max="8976" width="17.140625" style="76" bestFit="1" customWidth="1"/>
    <col min="8977" max="8977" width="15.5703125" style="76" customWidth="1"/>
    <col min="8978" max="8978" width="17.140625" style="76" bestFit="1" customWidth="1"/>
    <col min="8979" max="9216" width="11.28515625" style="76"/>
    <col min="9217" max="9217" width="11.28515625" style="76" customWidth="1"/>
    <col min="9218" max="9218" width="16.42578125" style="76" customWidth="1"/>
    <col min="9219" max="9219" width="16" style="76" customWidth="1"/>
    <col min="9220" max="9221" width="15.7109375" style="76" customWidth="1"/>
    <col min="9222" max="9222" width="16.7109375" style="76" customWidth="1"/>
    <col min="9223" max="9223" width="15.5703125" style="76" customWidth="1"/>
    <col min="9224" max="9224" width="16.5703125" style="76" customWidth="1"/>
    <col min="9225" max="9225" width="16.7109375" style="76" customWidth="1"/>
    <col min="9226" max="9226" width="20.28515625" style="76" customWidth="1"/>
    <col min="9227" max="9227" width="16.140625" style="76" customWidth="1"/>
    <col min="9228" max="9228" width="15.42578125" style="76" customWidth="1"/>
    <col min="9229" max="9229" width="17.28515625" style="76" bestFit="1" customWidth="1"/>
    <col min="9230" max="9230" width="17.140625" style="76" bestFit="1" customWidth="1"/>
    <col min="9231" max="9231" width="14.28515625" style="76" bestFit="1" customWidth="1"/>
    <col min="9232" max="9232" width="17.140625" style="76" bestFit="1" customWidth="1"/>
    <col min="9233" max="9233" width="15.5703125" style="76" customWidth="1"/>
    <col min="9234" max="9234" width="17.140625" style="76" bestFit="1" customWidth="1"/>
    <col min="9235" max="9472" width="11.28515625" style="76"/>
    <col min="9473" max="9473" width="11.28515625" style="76" customWidth="1"/>
    <col min="9474" max="9474" width="16.42578125" style="76" customWidth="1"/>
    <col min="9475" max="9475" width="16" style="76" customWidth="1"/>
    <col min="9476" max="9477" width="15.7109375" style="76" customWidth="1"/>
    <col min="9478" max="9478" width="16.7109375" style="76" customWidth="1"/>
    <col min="9479" max="9479" width="15.5703125" style="76" customWidth="1"/>
    <col min="9480" max="9480" width="16.5703125" style="76" customWidth="1"/>
    <col min="9481" max="9481" width="16.7109375" style="76" customWidth="1"/>
    <col min="9482" max="9482" width="20.28515625" style="76" customWidth="1"/>
    <col min="9483" max="9483" width="16.140625" style="76" customWidth="1"/>
    <col min="9484" max="9484" width="15.42578125" style="76" customWidth="1"/>
    <col min="9485" max="9485" width="17.28515625" style="76" bestFit="1" customWidth="1"/>
    <col min="9486" max="9486" width="17.140625" style="76" bestFit="1" customWidth="1"/>
    <col min="9487" max="9487" width="14.28515625" style="76" bestFit="1" customWidth="1"/>
    <col min="9488" max="9488" width="17.140625" style="76" bestFit="1" customWidth="1"/>
    <col min="9489" max="9489" width="15.5703125" style="76" customWidth="1"/>
    <col min="9490" max="9490" width="17.140625" style="76" bestFit="1" customWidth="1"/>
    <col min="9491" max="9728" width="11.28515625" style="76"/>
    <col min="9729" max="9729" width="11.28515625" style="76" customWidth="1"/>
    <col min="9730" max="9730" width="16.42578125" style="76" customWidth="1"/>
    <col min="9731" max="9731" width="16" style="76" customWidth="1"/>
    <col min="9732" max="9733" width="15.7109375" style="76" customWidth="1"/>
    <col min="9734" max="9734" width="16.7109375" style="76" customWidth="1"/>
    <col min="9735" max="9735" width="15.5703125" style="76" customWidth="1"/>
    <col min="9736" max="9736" width="16.5703125" style="76" customWidth="1"/>
    <col min="9737" max="9737" width="16.7109375" style="76" customWidth="1"/>
    <col min="9738" max="9738" width="20.28515625" style="76" customWidth="1"/>
    <col min="9739" max="9739" width="16.140625" style="76" customWidth="1"/>
    <col min="9740" max="9740" width="15.42578125" style="76" customWidth="1"/>
    <col min="9741" max="9741" width="17.28515625" style="76" bestFit="1" customWidth="1"/>
    <col min="9742" max="9742" width="17.140625" style="76" bestFit="1" customWidth="1"/>
    <col min="9743" max="9743" width="14.28515625" style="76" bestFit="1" customWidth="1"/>
    <col min="9744" max="9744" width="17.140625" style="76" bestFit="1" customWidth="1"/>
    <col min="9745" max="9745" width="15.5703125" style="76" customWidth="1"/>
    <col min="9746" max="9746" width="17.140625" style="76" bestFit="1" customWidth="1"/>
    <col min="9747" max="9984" width="11.28515625" style="76"/>
    <col min="9985" max="9985" width="11.28515625" style="76" customWidth="1"/>
    <col min="9986" max="9986" width="16.42578125" style="76" customWidth="1"/>
    <col min="9987" max="9987" width="16" style="76" customWidth="1"/>
    <col min="9988" max="9989" width="15.7109375" style="76" customWidth="1"/>
    <col min="9990" max="9990" width="16.7109375" style="76" customWidth="1"/>
    <col min="9991" max="9991" width="15.5703125" style="76" customWidth="1"/>
    <col min="9992" max="9992" width="16.5703125" style="76" customWidth="1"/>
    <col min="9993" max="9993" width="16.7109375" style="76" customWidth="1"/>
    <col min="9994" max="9994" width="20.28515625" style="76" customWidth="1"/>
    <col min="9995" max="9995" width="16.140625" style="76" customWidth="1"/>
    <col min="9996" max="9996" width="15.42578125" style="76" customWidth="1"/>
    <col min="9997" max="9997" width="17.28515625" style="76" bestFit="1" customWidth="1"/>
    <col min="9998" max="9998" width="17.140625" style="76" bestFit="1" customWidth="1"/>
    <col min="9999" max="9999" width="14.28515625" style="76" bestFit="1" customWidth="1"/>
    <col min="10000" max="10000" width="17.140625" style="76" bestFit="1" customWidth="1"/>
    <col min="10001" max="10001" width="15.5703125" style="76" customWidth="1"/>
    <col min="10002" max="10002" width="17.140625" style="76" bestFit="1" customWidth="1"/>
    <col min="10003" max="10240" width="11.28515625" style="76"/>
    <col min="10241" max="10241" width="11.28515625" style="76" customWidth="1"/>
    <col min="10242" max="10242" width="16.42578125" style="76" customWidth="1"/>
    <col min="10243" max="10243" width="16" style="76" customWidth="1"/>
    <col min="10244" max="10245" width="15.7109375" style="76" customWidth="1"/>
    <col min="10246" max="10246" width="16.7109375" style="76" customWidth="1"/>
    <col min="10247" max="10247" width="15.5703125" style="76" customWidth="1"/>
    <col min="10248" max="10248" width="16.5703125" style="76" customWidth="1"/>
    <col min="10249" max="10249" width="16.7109375" style="76" customWidth="1"/>
    <col min="10250" max="10250" width="20.28515625" style="76" customWidth="1"/>
    <col min="10251" max="10251" width="16.140625" style="76" customWidth="1"/>
    <col min="10252" max="10252" width="15.42578125" style="76" customWidth="1"/>
    <col min="10253" max="10253" width="17.28515625" style="76" bestFit="1" customWidth="1"/>
    <col min="10254" max="10254" width="17.140625" style="76" bestFit="1" customWidth="1"/>
    <col min="10255" max="10255" width="14.28515625" style="76" bestFit="1" customWidth="1"/>
    <col min="10256" max="10256" width="17.140625" style="76" bestFit="1" customWidth="1"/>
    <col min="10257" max="10257" width="15.5703125" style="76" customWidth="1"/>
    <col min="10258" max="10258" width="17.140625" style="76" bestFit="1" customWidth="1"/>
    <col min="10259" max="10496" width="11.28515625" style="76"/>
    <col min="10497" max="10497" width="11.28515625" style="76" customWidth="1"/>
    <col min="10498" max="10498" width="16.42578125" style="76" customWidth="1"/>
    <col min="10499" max="10499" width="16" style="76" customWidth="1"/>
    <col min="10500" max="10501" width="15.7109375" style="76" customWidth="1"/>
    <col min="10502" max="10502" width="16.7109375" style="76" customWidth="1"/>
    <col min="10503" max="10503" width="15.5703125" style="76" customWidth="1"/>
    <col min="10504" max="10504" width="16.5703125" style="76" customWidth="1"/>
    <col min="10505" max="10505" width="16.7109375" style="76" customWidth="1"/>
    <col min="10506" max="10506" width="20.28515625" style="76" customWidth="1"/>
    <col min="10507" max="10507" width="16.140625" style="76" customWidth="1"/>
    <col min="10508" max="10508" width="15.42578125" style="76" customWidth="1"/>
    <col min="10509" max="10509" width="17.28515625" style="76" bestFit="1" customWidth="1"/>
    <col min="10510" max="10510" width="17.140625" style="76" bestFit="1" customWidth="1"/>
    <col min="10511" max="10511" width="14.28515625" style="76" bestFit="1" customWidth="1"/>
    <col min="10512" max="10512" width="17.140625" style="76" bestFit="1" customWidth="1"/>
    <col min="10513" max="10513" width="15.5703125" style="76" customWidth="1"/>
    <col min="10514" max="10514" width="17.140625" style="76" bestFit="1" customWidth="1"/>
    <col min="10515" max="10752" width="11.28515625" style="76"/>
    <col min="10753" max="10753" width="11.28515625" style="76" customWidth="1"/>
    <col min="10754" max="10754" width="16.42578125" style="76" customWidth="1"/>
    <col min="10755" max="10755" width="16" style="76" customWidth="1"/>
    <col min="10756" max="10757" width="15.7109375" style="76" customWidth="1"/>
    <col min="10758" max="10758" width="16.7109375" style="76" customWidth="1"/>
    <col min="10759" max="10759" width="15.5703125" style="76" customWidth="1"/>
    <col min="10760" max="10760" width="16.5703125" style="76" customWidth="1"/>
    <col min="10761" max="10761" width="16.7109375" style="76" customWidth="1"/>
    <col min="10762" max="10762" width="20.28515625" style="76" customWidth="1"/>
    <col min="10763" max="10763" width="16.140625" style="76" customWidth="1"/>
    <col min="10764" max="10764" width="15.42578125" style="76" customWidth="1"/>
    <col min="10765" max="10765" width="17.28515625" style="76" bestFit="1" customWidth="1"/>
    <col min="10766" max="10766" width="17.140625" style="76" bestFit="1" customWidth="1"/>
    <col min="10767" max="10767" width="14.28515625" style="76" bestFit="1" customWidth="1"/>
    <col min="10768" max="10768" width="17.140625" style="76" bestFit="1" customWidth="1"/>
    <col min="10769" max="10769" width="15.5703125" style="76" customWidth="1"/>
    <col min="10770" max="10770" width="17.140625" style="76" bestFit="1" customWidth="1"/>
    <col min="10771" max="11008" width="11.28515625" style="76"/>
    <col min="11009" max="11009" width="11.28515625" style="76" customWidth="1"/>
    <col min="11010" max="11010" width="16.42578125" style="76" customWidth="1"/>
    <col min="11011" max="11011" width="16" style="76" customWidth="1"/>
    <col min="11012" max="11013" width="15.7109375" style="76" customWidth="1"/>
    <col min="11014" max="11014" width="16.7109375" style="76" customWidth="1"/>
    <col min="11015" max="11015" width="15.5703125" style="76" customWidth="1"/>
    <col min="11016" max="11016" width="16.5703125" style="76" customWidth="1"/>
    <col min="11017" max="11017" width="16.7109375" style="76" customWidth="1"/>
    <col min="11018" max="11018" width="20.28515625" style="76" customWidth="1"/>
    <col min="11019" max="11019" width="16.140625" style="76" customWidth="1"/>
    <col min="11020" max="11020" width="15.42578125" style="76" customWidth="1"/>
    <col min="11021" max="11021" width="17.28515625" style="76" bestFit="1" customWidth="1"/>
    <col min="11022" max="11022" width="17.140625" style="76" bestFit="1" customWidth="1"/>
    <col min="11023" max="11023" width="14.28515625" style="76" bestFit="1" customWidth="1"/>
    <col min="11024" max="11024" width="17.140625" style="76" bestFit="1" customWidth="1"/>
    <col min="11025" max="11025" width="15.5703125" style="76" customWidth="1"/>
    <col min="11026" max="11026" width="17.140625" style="76" bestFit="1" customWidth="1"/>
    <col min="11027" max="11264" width="11.28515625" style="76"/>
    <col min="11265" max="11265" width="11.28515625" style="76" customWidth="1"/>
    <col min="11266" max="11266" width="16.42578125" style="76" customWidth="1"/>
    <col min="11267" max="11267" width="16" style="76" customWidth="1"/>
    <col min="11268" max="11269" width="15.7109375" style="76" customWidth="1"/>
    <col min="11270" max="11270" width="16.7109375" style="76" customWidth="1"/>
    <col min="11271" max="11271" width="15.5703125" style="76" customWidth="1"/>
    <col min="11272" max="11272" width="16.5703125" style="76" customWidth="1"/>
    <col min="11273" max="11273" width="16.7109375" style="76" customWidth="1"/>
    <col min="11274" max="11274" width="20.28515625" style="76" customWidth="1"/>
    <col min="11275" max="11275" width="16.140625" style="76" customWidth="1"/>
    <col min="11276" max="11276" width="15.42578125" style="76" customWidth="1"/>
    <col min="11277" max="11277" width="17.28515625" style="76" bestFit="1" customWidth="1"/>
    <col min="11278" max="11278" width="17.140625" style="76" bestFit="1" customWidth="1"/>
    <col min="11279" max="11279" width="14.28515625" style="76" bestFit="1" customWidth="1"/>
    <col min="11280" max="11280" width="17.140625" style="76" bestFit="1" customWidth="1"/>
    <col min="11281" max="11281" width="15.5703125" style="76" customWidth="1"/>
    <col min="11282" max="11282" width="17.140625" style="76" bestFit="1" customWidth="1"/>
    <col min="11283" max="11520" width="11.28515625" style="76"/>
    <col min="11521" max="11521" width="11.28515625" style="76" customWidth="1"/>
    <col min="11522" max="11522" width="16.42578125" style="76" customWidth="1"/>
    <col min="11523" max="11523" width="16" style="76" customWidth="1"/>
    <col min="11524" max="11525" width="15.7109375" style="76" customWidth="1"/>
    <col min="11526" max="11526" width="16.7109375" style="76" customWidth="1"/>
    <col min="11527" max="11527" width="15.5703125" style="76" customWidth="1"/>
    <col min="11528" max="11528" width="16.5703125" style="76" customWidth="1"/>
    <col min="11529" max="11529" width="16.7109375" style="76" customWidth="1"/>
    <col min="11530" max="11530" width="20.28515625" style="76" customWidth="1"/>
    <col min="11531" max="11531" width="16.140625" style="76" customWidth="1"/>
    <col min="11532" max="11532" width="15.42578125" style="76" customWidth="1"/>
    <col min="11533" max="11533" width="17.28515625" style="76" bestFit="1" customWidth="1"/>
    <col min="11534" max="11534" width="17.140625" style="76" bestFit="1" customWidth="1"/>
    <col min="11535" max="11535" width="14.28515625" style="76" bestFit="1" customWidth="1"/>
    <col min="11536" max="11536" width="17.140625" style="76" bestFit="1" customWidth="1"/>
    <col min="11537" max="11537" width="15.5703125" style="76" customWidth="1"/>
    <col min="11538" max="11538" width="17.140625" style="76" bestFit="1" customWidth="1"/>
    <col min="11539" max="11776" width="11.28515625" style="76"/>
    <col min="11777" max="11777" width="11.28515625" style="76" customWidth="1"/>
    <col min="11778" max="11778" width="16.42578125" style="76" customWidth="1"/>
    <col min="11779" max="11779" width="16" style="76" customWidth="1"/>
    <col min="11780" max="11781" width="15.7109375" style="76" customWidth="1"/>
    <col min="11782" max="11782" width="16.7109375" style="76" customWidth="1"/>
    <col min="11783" max="11783" width="15.5703125" style="76" customWidth="1"/>
    <col min="11784" max="11784" width="16.5703125" style="76" customWidth="1"/>
    <col min="11785" max="11785" width="16.7109375" style="76" customWidth="1"/>
    <col min="11786" max="11786" width="20.28515625" style="76" customWidth="1"/>
    <col min="11787" max="11787" width="16.140625" style="76" customWidth="1"/>
    <col min="11788" max="11788" width="15.42578125" style="76" customWidth="1"/>
    <col min="11789" max="11789" width="17.28515625" style="76" bestFit="1" customWidth="1"/>
    <col min="11790" max="11790" width="17.140625" style="76" bestFit="1" customWidth="1"/>
    <col min="11791" max="11791" width="14.28515625" style="76" bestFit="1" customWidth="1"/>
    <col min="11792" max="11792" width="17.140625" style="76" bestFit="1" customWidth="1"/>
    <col min="11793" max="11793" width="15.5703125" style="76" customWidth="1"/>
    <col min="11794" max="11794" width="17.140625" style="76" bestFit="1" customWidth="1"/>
    <col min="11795" max="12032" width="11.28515625" style="76"/>
    <col min="12033" max="12033" width="11.28515625" style="76" customWidth="1"/>
    <col min="12034" max="12034" width="16.42578125" style="76" customWidth="1"/>
    <col min="12035" max="12035" width="16" style="76" customWidth="1"/>
    <col min="12036" max="12037" width="15.7109375" style="76" customWidth="1"/>
    <col min="12038" max="12038" width="16.7109375" style="76" customWidth="1"/>
    <col min="12039" max="12039" width="15.5703125" style="76" customWidth="1"/>
    <col min="12040" max="12040" width="16.5703125" style="76" customWidth="1"/>
    <col min="12041" max="12041" width="16.7109375" style="76" customWidth="1"/>
    <col min="12042" max="12042" width="20.28515625" style="76" customWidth="1"/>
    <col min="12043" max="12043" width="16.140625" style="76" customWidth="1"/>
    <col min="12044" max="12044" width="15.42578125" style="76" customWidth="1"/>
    <col min="12045" max="12045" width="17.28515625" style="76" bestFit="1" customWidth="1"/>
    <col min="12046" max="12046" width="17.140625" style="76" bestFit="1" customWidth="1"/>
    <col min="12047" max="12047" width="14.28515625" style="76" bestFit="1" customWidth="1"/>
    <col min="12048" max="12048" width="17.140625" style="76" bestFit="1" customWidth="1"/>
    <col min="12049" max="12049" width="15.5703125" style="76" customWidth="1"/>
    <col min="12050" max="12050" width="17.140625" style="76" bestFit="1" customWidth="1"/>
    <col min="12051" max="12288" width="11.28515625" style="76"/>
    <col min="12289" max="12289" width="11.28515625" style="76" customWidth="1"/>
    <col min="12290" max="12290" width="16.42578125" style="76" customWidth="1"/>
    <col min="12291" max="12291" width="16" style="76" customWidth="1"/>
    <col min="12292" max="12293" width="15.7109375" style="76" customWidth="1"/>
    <col min="12294" max="12294" width="16.7109375" style="76" customWidth="1"/>
    <col min="12295" max="12295" width="15.5703125" style="76" customWidth="1"/>
    <col min="12296" max="12296" width="16.5703125" style="76" customWidth="1"/>
    <col min="12297" max="12297" width="16.7109375" style="76" customWidth="1"/>
    <col min="12298" max="12298" width="20.28515625" style="76" customWidth="1"/>
    <col min="12299" max="12299" width="16.140625" style="76" customWidth="1"/>
    <col min="12300" max="12300" width="15.42578125" style="76" customWidth="1"/>
    <col min="12301" max="12301" width="17.28515625" style="76" bestFit="1" customWidth="1"/>
    <col min="12302" max="12302" width="17.140625" style="76" bestFit="1" customWidth="1"/>
    <col min="12303" max="12303" width="14.28515625" style="76" bestFit="1" customWidth="1"/>
    <col min="12304" max="12304" width="17.140625" style="76" bestFit="1" customWidth="1"/>
    <col min="12305" max="12305" width="15.5703125" style="76" customWidth="1"/>
    <col min="12306" max="12306" width="17.140625" style="76" bestFit="1" customWidth="1"/>
    <col min="12307" max="12544" width="11.28515625" style="76"/>
    <col min="12545" max="12545" width="11.28515625" style="76" customWidth="1"/>
    <col min="12546" max="12546" width="16.42578125" style="76" customWidth="1"/>
    <col min="12547" max="12547" width="16" style="76" customWidth="1"/>
    <col min="12548" max="12549" width="15.7109375" style="76" customWidth="1"/>
    <col min="12550" max="12550" width="16.7109375" style="76" customWidth="1"/>
    <col min="12551" max="12551" width="15.5703125" style="76" customWidth="1"/>
    <col min="12552" max="12552" width="16.5703125" style="76" customWidth="1"/>
    <col min="12553" max="12553" width="16.7109375" style="76" customWidth="1"/>
    <col min="12554" max="12554" width="20.28515625" style="76" customWidth="1"/>
    <col min="12555" max="12555" width="16.140625" style="76" customWidth="1"/>
    <col min="12556" max="12556" width="15.42578125" style="76" customWidth="1"/>
    <col min="12557" max="12557" width="17.28515625" style="76" bestFit="1" customWidth="1"/>
    <col min="12558" max="12558" width="17.140625" style="76" bestFit="1" customWidth="1"/>
    <col min="12559" max="12559" width="14.28515625" style="76" bestFit="1" customWidth="1"/>
    <col min="12560" max="12560" width="17.140625" style="76" bestFit="1" customWidth="1"/>
    <col min="12561" max="12561" width="15.5703125" style="76" customWidth="1"/>
    <col min="12562" max="12562" width="17.140625" style="76" bestFit="1" customWidth="1"/>
    <col min="12563" max="12800" width="11.28515625" style="76"/>
    <col min="12801" max="12801" width="11.28515625" style="76" customWidth="1"/>
    <col min="12802" max="12802" width="16.42578125" style="76" customWidth="1"/>
    <col min="12803" max="12803" width="16" style="76" customWidth="1"/>
    <col min="12804" max="12805" width="15.7109375" style="76" customWidth="1"/>
    <col min="12806" max="12806" width="16.7109375" style="76" customWidth="1"/>
    <col min="12807" max="12807" width="15.5703125" style="76" customWidth="1"/>
    <col min="12808" max="12808" width="16.5703125" style="76" customWidth="1"/>
    <col min="12809" max="12809" width="16.7109375" style="76" customWidth="1"/>
    <col min="12810" max="12810" width="20.28515625" style="76" customWidth="1"/>
    <col min="12811" max="12811" width="16.140625" style="76" customWidth="1"/>
    <col min="12812" max="12812" width="15.42578125" style="76" customWidth="1"/>
    <col min="12813" max="12813" width="17.28515625" style="76" bestFit="1" customWidth="1"/>
    <col min="12814" max="12814" width="17.140625" style="76" bestFit="1" customWidth="1"/>
    <col min="12815" max="12815" width="14.28515625" style="76" bestFit="1" customWidth="1"/>
    <col min="12816" max="12816" width="17.140625" style="76" bestFit="1" customWidth="1"/>
    <col min="12817" max="12817" width="15.5703125" style="76" customWidth="1"/>
    <col min="12818" max="12818" width="17.140625" style="76" bestFit="1" customWidth="1"/>
    <col min="12819" max="13056" width="11.28515625" style="76"/>
    <col min="13057" max="13057" width="11.28515625" style="76" customWidth="1"/>
    <col min="13058" max="13058" width="16.42578125" style="76" customWidth="1"/>
    <col min="13059" max="13059" width="16" style="76" customWidth="1"/>
    <col min="13060" max="13061" width="15.7109375" style="76" customWidth="1"/>
    <col min="13062" max="13062" width="16.7109375" style="76" customWidth="1"/>
    <col min="13063" max="13063" width="15.5703125" style="76" customWidth="1"/>
    <col min="13064" max="13064" width="16.5703125" style="76" customWidth="1"/>
    <col min="13065" max="13065" width="16.7109375" style="76" customWidth="1"/>
    <col min="13066" max="13066" width="20.28515625" style="76" customWidth="1"/>
    <col min="13067" max="13067" width="16.140625" style="76" customWidth="1"/>
    <col min="13068" max="13068" width="15.42578125" style="76" customWidth="1"/>
    <col min="13069" max="13069" width="17.28515625" style="76" bestFit="1" customWidth="1"/>
    <col min="13070" max="13070" width="17.140625" style="76" bestFit="1" customWidth="1"/>
    <col min="13071" max="13071" width="14.28515625" style="76" bestFit="1" customWidth="1"/>
    <col min="13072" max="13072" width="17.140625" style="76" bestFit="1" customWidth="1"/>
    <col min="13073" max="13073" width="15.5703125" style="76" customWidth="1"/>
    <col min="13074" max="13074" width="17.140625" style="76" bestFit="1" customWidth="1"/>
    <col min="13075" max="13312" width="11.28515625" style="76"/>
    <col min="13313" max="13313" width="11.28515625" style="76" customWidth="1"/>
    <col min="13314" max="13314" width="16.42578125" style="76" customWidth="1"/>
    <col min="13315" max="13315" width="16" style="76" customWidth="1"/>
    <col min="13316" max="13317" width="15.7109375" style="76" customWidth="1"/>
    <col min="13318" max="13318" width="16.7109375" style="76" customWidth="1"/>
    <col min="13319" max="13319" width="15.5703125" style="76" customWidth="1"/>
    <col min="13320" max="13320" width="16.5703125" style="76" customWidth="1"/>
    <col min="13321" max="13321" width="16.7109375" style="76" customWidth="1"/>
    <col min="13322" max="13322" width="20.28515625" style="76" customWidth="1"/>
    <col min="13323" max="13323" width="16.140625" style="76" customWidth="1"/>
    <col min="13324" max="13324" width="15.42578125" style="76" customWidth="1"/>
    <col min="13325" max="13325" width="17.28515625" style="76" bestFit="1" customWidth="1"/>
    <col min="13326" max="13326" width="17.140625" style="76" bestFit="1" customWidth="1"/>
    <col min="13327" max="13327" width="14.28515625" style="76" bestFit="1" customWidth="1"/>
    <col min="13328" max="13328" width="17.140625" style="76" bestFit="1" customWidth="1"/>
    <col min="13329" max="13329" width="15.5703125" style="76" customWidth="1"/>
    <col min="13330" max="13330" width="17.140625" style="76" bestFit="1" customWidth="1"/>
    <col min="13331" max="13568" width="11.28515625" style="76"/>
    <col min="13569" max="13569" width="11.28515625" style="76" customWidth="1"/>
    <col min="13570" max="13570" width="16.42578125" style="76" customWidth="1"/>
    <col min="13571" max="13571" width="16" style="76" customWidth="1"/>
    <col min="13572" max="13573" width="15.7109375" style="76" customWidth="1"/>
    <col min="13574" max="13574" width="16.7109375" style="76" customWidth="1"/>
    <col min="13575" max="13575" width="15.5703125" style="76" customWidth="1"/>
    <col min="13576" max="13576" width="16.5703125" style="76" customWidth="1"/>
    <col min="13577" max="13577" width="16.7109375" style="76" customWidth="1"/>
    <col min="13578" max="13578" width="20.28515625" style="76" customWidth="1"/>
    <col min="13579" max="13579" width="16.140625" style="76" customWidth="1"/>
    <col min="13580" max="13580" width="15.42578125" style="76" customWidth="1"/>
    <col min="13581" max="13581" width="17.28515625" style="76" bestFit="1" customWidth="1"/>
    <col min="13582" max="13582" width="17.140625" style="76" bestFit="1" customWidth="1"/>
    <col min="13583" max="13583" width="14.28515625" style="76" bestFit="1" customWidth="1"/>
    <col min="13584" max="13584" width="17.140625" style="76" bestFit="1" customWidth="1"/>
    <col min="13585" max="13585" width="15.5703125" style="76" customWidth="1"/>
    <col min="13586" max="13586" width="17.140625" style="76" bestFit="1" customWidth="1"/>
    <col min="13587" max="13824" width="11.28515625" style="76"/>
    <col min="13825" max="13825" width="11.28515625" style="76" customWidth="1"/>
    <col min="13826" max="13826" width="16.42578125" style="76" customWidth="1"/>
    <col min="13827" max="13827" width="16" style="76" customWidth="1"/>
    <col min="13828" max="13829" width="15.7109375" style="76" customWidth="1"/>
    <col min="13830" max="13830" width="16.7109375" style="76" customWidth="1"/>
    <col min="13831" max="13831" width="15.5703125" style="76" customWidth="1"/>
    <col min="13832" max="13832" width="16.5703125" style="76" customWidth="1"/>
    <col min="13833" max="13833" width="16.7109375" style="76" customWidth="1"/>
    <col min="13834" max="13834" width="20.28515625" style="76" customWidth="1"/>
    <col min="13835" max="13835" width="16.140625" style="76" customWidth="1"/>
    <col min="13836" max="13836" width="15.42578125" style="76" customWidth="1"/>
    <col min="13837" max="13837" width="17.28515625" style="76" bestFit="1" customWidth="1"/>
    <col min="13838" max="13838" width="17.140625" style="76" bestFit="1" customWidth="1"/>
    <col min="13839" max="13839" width="14.28515625" style="76" bestFit="1" customWidth="1"/>
    <col min="13840" max="13840" width="17.140625" style="76" bestFit="1" customWidth="1"/>
    <col min="13841" max="13841" width="15.5703125" style="76" customWidth="1"/>
    <col min="13842" max="13842" width="17.140625" style="76" bestFit="1" customWidth="1"/>
    <col min="13843" max="14080" width="11.28515625" style="76"/>
    <col min="14081" max="14081" width="11.28515625" style="76" customWidth="1"/>
    <col min="14082" max="14082" width="16.42578125" style="76" customWidth="1"/>
    <col min="14083" max="14083" width="16" style="76" customWidth="1"/>
    <col min="14084" max="14085" width="15.7109375" style="76" customWidth="1"/>
    <col min="14086" max="14086" width="16.7109375" style="76" customWidth="1"/>
    <col min="14087" max="14087" width="15.5703125" style="76" customWidth="1"/>
    <col min="14088" max="14088" width="16.5703125" style="76" customWidth="1"/>
    <col min="14089" max="14089" width="16.7109375" style="76" customWidth="1"/>
    <col min="14090" max="14090" width="20.28515625" style="76" customWidth="1"/>
    <col min="14091" max="14091" width="16.140625" style="76" customWidth="1"/>
    <col min="14092" max="14092" width="15.42578125" style="76" customWidth="1"/>
    <col min="14093" max="14093" width="17.28515625" style="76" bestFit="1" customWidth="1"/>
    <col min="14094" max="14094" width="17.140625" style="76" bestFit="1" customWidth="1"/>
    <col min="14095" max="14095" width="14.28515625" style="76" bestFit="1" customWidth="1"/>
    <col min="14096" max="14096" width="17.140625" style="76" bestFit="1" customWidth="1"/>
    <col min="14097" max="14097" width="15.5703125" style="76" customWidth="1"/>
    <col min="14098" max="14098" width="17.140625" style="76" bestFit="1" customWidth="1"/>
    <col min="14099" max="14336" width="11.28515625" style="76"/>
    <col min="14337" max="14337" width="11.28515625" style="76" customWidth="1"/>
    <col min="14338" max="14338" width="16.42578125" style="76" customWidth="1"/>
    <col min="14339" max="14339" width="16" style="76" customWidth="1"/>
    <col min="14340" max="14341" width="15.7109375" style="76" customWidth="1"/>
    <col min="14342" max="14342" width="16.7109375" style="76" customWidth="1"/>
    <col min="14343" max="14343" width="15.5703125" style="76" customWidth="1"/>
    <col min="14344" max="14344" width="16.5703125" style="76" customWidth="1"/>
    <col min="14345" max="14345" width="16.7109375" style="76" customWidth="1"/>
    <col min="14346" max="14346" width="20.28515625" style="76" customWidth="1"/>
    <col min="14347" max="14347" width="16.140625" style="76" customWidth="1"/>
    <col min="14348" max="14348" width="15.42578125" style="76" customWidth="1"/>
    <col min="14349" max="14349" width="17.28515625" style="76" bestFit="1" customWidth="1"/>
    <col min="14350" max="14350" width="17.140625" style="76" bestFit="1" customWidth="1"/>
    <col min="14351" max="14351" width="14.28515625" style="76" bestFit="1" customWidth="1"/>
    <col min="14352" max="14352" width="17.140625" style="76" bestFit="1" customWidth="1"/>
    <col min="14353" max="14353" width="15.5703125" style="76" customWidth="1"/>
    <col min="14354" max="14354" width="17.140625" style="76" bestFit="1" customWidth="1"/>
    <col min="14355" max="14592" width="11.28515625" style="76"/>
    <col min="14593" max="14593" width="11.28515625" style="76" customWidth="1"/>
    <col min="14594" max="14594" width="16.42578125" style="76" customWidth="1"/>
    <col min="14595" max="14595" width="16" style="76" customWidth="1"/>
    <col min="14596" max="14597" width="15.7109375" style="76" customWidth="1"/>
    <col min="14598" max="14598" width="16.7109375" style="76" customWidth="1"/>
    <col min="14599" max="14599" width="15.5703125" style="76" customWidth="1"/>
    <col min="14600" max="14600" width="16.5703125" style="76" customWidth="1"/>
    <col min="14601" max="14601" width="16.7109375" style="76" customWidth="1"/>
    <col min="14602" max="14602" width="20.28515625" style="76" customWidth="1"/>
    <col min="14603" max="14603" width="16.140625" style="76" customWidth="1"/>
    <col min="14604" max="14604" width="15.42578125" style="76" customWidth="1"/>
    <col min="14605" max="14605" width="17.28515625" style="76" bestFit="1" customWidth="1"/>
    <col min="14606" max="14606" width="17.140625" style="76" bestFit="1" customWidth="1"/>
    <col min="14607" max="14607" width="14.28515625" style="76" bestFit="1" customWidth="1"/>
    <col min="14608" max="14608" width="17.140625" style="76" bestFit="1" customWidth="1"/>
    <col min="14609" max="14609" width="15.5703125" style="76" customWidth="1"/>
    <col min="14610" max="14610" width="17.140625" style="76" bestFit="1" customWidth="1"/>
    <col min="14611" max="14848" width="11.28515625" style="76"/>
    <col min="14849" max="14849" width="11.28515625" style="76" customWidth="1"/>
    <col min="14850" max="14850" width="16.42578125" style="76" customWidth="1"/>
    <col min="14851" max="14851" width="16" style="76" customWidth="1"/>
    <col min="14852" max="14853" width="15.7109375" style="76" customWidth="1"/>
    <col min="14854" max="14854" width="16.7109375" style="76" customWidth="1"/>
    <col min="14855" max="14855" width="15.5703125" style="76" customWidth="1"/>
    <col min="14856" max="14856" width="16.5703125" style="76" customWidth="1"/>
    <col min="14857" max="14857" width="16.7109375" style="76" customWidth="1"/>
    <col min="14858" max="14858" width="20.28515625" style="76" customWidth="1"/>
    <col min="14859" max="14859" width="16.140625" style="76" customWidth="1"/>
    <col min="14860" max="14860" width="15.42578125" style="76" customWidth="1"/>
    <col min="14861" max="14861" width="17.28515625" style="76" bestFit="1" customWidth="1"/>
    <col min="14862" max="14862" width="17.140625" style="76" bestFit="1" customWidth="1"/>
    <col min="14863" max="14863" width="14.28515625" style="76" bestFit="1" customWidth="1"/>
    <col min="14864" max="14864" width="17.140625" style="76" bestFit="1" customWidth="1"/>
    <col min="14865" max="14865" width="15.5703125" style="76" customWidth="1"/>
    <col min="14866" max="14866" width="17.140625" style="76" bestFit="1" customWidth="1"/>
    <col min="14867" max="15104" width="11.28515625" style="76"/>
    <col min="15105" max="15105" width="11.28515625" style="76" customWidth="1"/>
    <col min="15106" max="15106" width="16.42578125" style="76" customWidth="1"/>
    <col min="15107" max="15107" width="16" style="76" customWidth="1"/>
    <col min="15108" max="15109" width="15.7109375" style="76" customWidth="1"/>
    <col min="15110" max="15110" width="16.7109375" style="76" customWidth="1"/>
    <col min="15111" max="15111" width="15.5703125" style="76" customWidth="1"/>
    <col min="15112" max="15112" width="16.5703125" style="76" customWidth="1"/>
    <col min="15113" max="15113" width="16.7109375" style="76" customWidth="1"/>
    <col min="15114" max="15114" width="20.28515625" style="76" customWidth="1"/>
    <col min="15115" max="15115" width="16.140625" style="76" customWidth="1"/>
    <col min="15116" max="15116" width="15.42578125" style="76" customWidth="1"/>
    <col min="15117" max="15117" width="17.28515625" style="76" bestFit="1" customWidth="1"/>
    <col min="15118" max="15118" width="17.140625" style="76" bestFit="1" customWidth="1"/>
    <col min="15119" max="15119" width="14.28515625" style="76" bestFit="1" customWidth="1"/>
    <col min="15120" max="15120" width="17.140625" style="76" bestFit="1" customWidth="1"/>
    <col min="15121" max="15121" width="15.5703125" style="76" customWidth="1"/>
    <col min="15122" max="15122" width="17.140625" style="76" bestFit="1" customWidth="1"/>
    <col min="15123" max="15360" width="11.28515625" style="76"/>
    <col min="15361" max="15361" width="11.28515625" style="76" customWidth="1"/>
    <col min="15362" max="15362" width="16.42578125" style="76" customWidth="1"/>
    <col min="15363" max="15363" width="16" style="76" customWidth="1"/>
    <col min="15364" max="15365" width="15.7109375" style="76" customWidth="1"/>
    <col min="15366" max="15366" width="16.7109375" style="76" customWidth="1"/>
    <col min="15367" max="15367" width="15.5703125" style="76" customWidth="1"/>
    <col min="15368" max="15368" width="16.5703125" style="76" customWidth="1"/>
    <col min="15369" max="15369" width="16.7109375" style="76" customWidth="1"/>
    <col min="15370" max="15370" width="20.28515625" style="76" customWidth="1"/>
    <col min="15371" max="15371" width="16.140625" style="76" customWidth="1"/>
    <col min="15372" max="15372" width="15.42578125" style="76" customWidth="1"/>
    <col min="15373" max="15373" width="17.28515625" style="76" bestFit="1" customWidth="1"/>
    <col min="15374" max="15374" width="17.140625" style="76" bestFit="1" customWidth="1"/>
    <col min="15375" max="15375" width="14.28515625" style="76" bestFit="1" customWidth="1"/>
    <col min="15376" max="15376" width="17.140625" style="76" bestFit="1" customWidth="1"/>
    <col min="15377" max="15377" width="15.5703125" style="76" customWidth="1"/>
    <col min="15378" max="15378" width="17.140625" style="76" bestFit="1" customWidth="1"/>
    <col min="15379" max="15616" width="11.28515625" style="76"/>
    <col min="15617" max="15617" width="11.28515625" style="76" customWidth="1"/>
    <col min="15618" max="15618" width="16.42578125" style="76" customWidth="1"/>
    <col min="15619" max="15619" width="16" style="76" customWidth="1"/>
    <col min="15620" max="15621" width="15.7109375" style="76" customWidth="1"/>
    <col min="15622" max="15622" width="16.7109375" style="76" customWidth="1"/>
    <col min="15623" max="15623" width="15.5703125" style="76" customWidth="1"/>
    <col min="15624" max="15624" width="16.5703125" style="76" customWidth="1"/>
    <col min="15625" max="15625" width="16.7109375" style="76" customWidth="1"/>
    <col min="15626" max="15626" width="20.28515625" style="76" customWidth="1"/>
    <col min="15627" max="15627" width="16.140625" style="76" customWidth="1"/>
    <col min="15628" max="15628" width="15.42578125" style="76" customWidth="1"/>
    <col min="15629" max="15629" width="17.28515625" style="76" bestFit="1" customWidth="1"/>
    <col min="15630" max="15630" width="17.140625" style="76" bestFit="1" customWidth="1"/>
    <col min="15631" max="15631" width="14.28515625" style="76" bestFit="1" customWidth="1"/>
    <col min="15632" max="15632" width="17.140625" style="76" bestFit="1" customWidth="1"/>
    <col min="15633" max="15633" width="15.5703125" style="76" customWidth="1"/>
    <col min="15634" max="15634" width="17.140625" style="76" bestFit="1" customWidth="1"/>
    <col min="15635" max="15872" width="11.28515625" style="76"/>
    <col min="15873" max="15873" width="11.28515625" style="76" customWidth="1"/>
    <col min="15874" max="15874" width="16.42578125" style="76" customWidth="1"/>
    <col min="15875" max="15875" width="16" style="76" customWidth="1"/>
    <col min="15876" max="15877" width="15.7109375" style="76" customWidth="1"/>
    <col min="15878" max="15878" width="16.7109375" style="76" customWidth="1"/>
    <col min="15879" max="15879" width="15.5703125" style="76" customWidth="1"/>
    <col min="15880" max="15880" width="16.5703125" style="76" customWidth="1"/>
    <col min="15881" max="15881" width="16.7109375" style="76" customWidth="1"/>
    <col min="15882" max="15882" width="20.28515625" style="76" customWidth="1"/>
    <col min="15883" max="15883" width="16.140625" style="76" customWidth="1"/>
    <col min="15884" max="15884" width="15.42578125" style="76" customWidth="1"/>
    <col min="15885" max="15885" width="17.28515625" style="76" bestFit="1" customWidth="1"/>
    <col min="15886" max="15886" width="17.140625" style="76" bestFit="1" customWidth="1"/>
    <col min="15887" max="15887" width="14.28515625" style="76" bestFit="1" customWidth="1"/>
    <col min="15888" max="15888" width="17.140625" style="76" bestFit="1" customWidth="1"/>
    <col min="15889" max="15889" width="15.5703125" style="76" customWidth="1"/>
    <col min="15890" max="15890" width="17.140625" style="76" bestFit="1" customWidth="1"/>
    <col min="15891" max="16128" width="11.28515625" style="76"/>
    <col min="16129" max="16129" width="11.28515625" style="76" customWidth="1"/>
    <col min="16130" max="16130" width="16.42578125" style="76" customWidth="1"/>
    <col min="16131" max="16131" width="16" style="76" customWidth="1"/>
    <col min="16132" max="16133" width="15.7109375" style="76" customWidth="1"/>
    <col min="16134" max="16134" width="16.7109375" style="76" customWidth="1"/>
    <col min="16135" max="16135" width="15.5703125" style="76" customWidth="1"/>
    <col min="16136" max="16136" width="16.5703125" style="76" customWidth="1"/>
    <col min="16137" max="16137" width="16.7109375" style="76" customWidth="1"/>
    <col min="16138" max="16138" width="20.28515625" style="76" customWidth="1"/>
    <col min="16139" max="16139" width="16.140625" style="76" customWidth="1"/>
    <col min="16140" max="16140" width="15.42578125" style="76" customWidth="1"/>
    <col min="16141" max="16141" width="17.28515625" style="76" bestFit="1" customWidth="1"/>
    <col min="16142" max="16142" width="17.140625" style="76" bestFit="1" customWidth="1"/>
    <col min="16143" max="16143" width="14.28515625" style="76" bestFit="1" customWidth="1"/>
    <col min="16144" max="16144" width="17.140625" style="76" bestFit="1" customWidth="1"/>
    <col min="16145" max="16145" width="15.5703125" style="76" customWidth="1"/>
    <col min="16146" max="16146" width="17.140625" style="76" bestFit="1" customWidth="1"/>
    <col min="16147" max="16384" width="11.28515625" style="76"/>
  </cols>
  <sheetData>
    <row r="1" spans="1:13" ht="36.75" hidden="1" customHeight="1" x14ac:dyDescent="0.25"/>
    <row r="2" spans="1:13" ht="62.25" customHeight="1" thickBot="1" x14ac:dyDescent="0.3">
      <c r="A2" s="361"/>
      <c r="B2" s="362"/>
      <c r="C2" s="362"/>
      <c r="D2" s="363"/>
      <c r="E2" s="364" t="s">
        <v>109</v>
      </c>
      <c r="F2" s="365"/>
      <c r="G2" s="365"/>
      <c r="H2" s="365"/>
      <c r="I2" s="365"/>
      <c r="J2" s="365"/>
      <c r="K2" s="365"/>
      <c r="L2" s="366"/>
    </row>
    <row r="3" spans="1:13" ht="10.5" customHeight="1" x14ac:dyDescent="0.25">
      <c r="A3" s="77"/>
      <c r="B3" s="77"/>
      <c r="C3" s="77"/>
      <c r="D3" s="77"/>
      <c r="E3" s="78"/>
      <c r="F3" s="78"/>
      <c r="G3" s="78"/>
      <c r="H3" s="78"/>
      <c r="I3" s="78"/>
      <c r="J3" s="78"/>
      <c r="K3" s="78"/>
      <c r="L3" s="78"/>
    </row>
    <row r="4" spans="1:13" s="1" customFormat="1" ht="46.5" customHeight="1" x14ac:dyDescent="0.25">
      <c r="A4" s="367" t="s">
        <v>110</v>
      </c>
      <c r="B4" s="367"/>
      <c r="C4" s="367"/>
      <c r="D4" s="367"/>
      <c r="E4" s="367"/>
      <c r="F4" s="367"/>
      <c r="G4" s="367"/>
      <c r="H4" s="367"/>
      <c r="I4" s="367"/>
      <c r="J4" s="367"/>
      <c r="K4" s="367"/>
      <c r="L4" s="367"/>
    </row>
    <row r="5" spans="1:13" s="1" customFormat="1" ht="20.25" customHeight="1" x14ac:dyDescent="0.25">
      <c r="A5" s="79"/>
      <c r="B5" s="79"/>
      <c r="C5" s="79"/>
      <c r="D5" s="79"/>
      <c r="E5" s="79"/>
      <c r="F5" s="79"/>
      <c r="G5" s="79"/>
      <c r="H5" s="79"/>
      <c r="I5" s="79"/>
      <c r="J5" s="80" t="s">
        <v>111</v>
      </c>
      <c r="K5" s="368" t="s">
        <v>205</v>
      </c>
      <c r="L5" s="368"/>
    </row>
    <row r="6" spans="1:13" s="1" customFormat="1" ht="22.5" customHeight="1" thickBot="1" x14ac:dyDescent="0.3">
      <c r="A6" s="369" t="s">
        <v>112</v>
      </c>
      <c r="B6" s="369"/>
      <c r="C6" s="369"/>
      <c r="D6" s="369"/>
      <c r="E6" s="369"/>
      <c r="F6" s="369"/>
      <c r="G6" s="369"/>
      <c r="H6" s="369"/>
      <c r="I6" s="369"/>
      <c r="J6" s="369"/>
      <c r="K6" s="369"/>
      <c r="L6" s="369"/>
    </row>
    <row r="7" spans="1:13" ht="7.5" hidden="1" customHeight="1" x14ac:dyDescent="0.25"/>
    <row r="8" spans="1:13" s="81" customFormat="1" ht="23.25" hidden="1" customHeight="1" x14ac:dyDescent="0.25">
      <c r="A8" s="338" t="s">
        <v>113</v>
      </c>
      <c r="B8" s="340" t="s">
        <v>114</v>
      </c>
      <c r="C8" s="341"/>
      <c r="D8" s="341"/>
      <c r="E8" s="341"/>
      <c r="F8" s="342"/>
      <c r="G8" s="346" t="s">
        <v>115</v>
      </c>
      <c r="H8" s="347"/>
      <c r="I8" s="348"/>
      <c r="J8" s="352" t="s">
        <v>116</v>
      </c>
      <c r="K8" s="353"/>
      <c r="L8" s="354"/>
    </row>
    <row r="9" spans="1:13" s="81" customFormat="1" ht="23.25" hidden="1" customHeight="1" x14ac:dyDescent="0.25">
      <c r="A9" s="339"/>
      <c r="B9" s="343"/>
      <c r="C9" s="344"/>
      <c r="D9" s="344"/>
      <c r="E9" s="344"/>
      <c r="F9" s="345"/>
      <c r="G9" s="349"/>
      <c r="H9" s="350"/>
      <c r="I9" s="351"/>
      <c r="J9" s="355"/>
      <c r="K9" s="356"/>
      <c r="L9" s="357"/>
    </row>
    <row r="10" spans="1:13" s="83" customFormat="1" ht="12.75" hidden="1" thickBot="1" x14ac:dyDescent="0.3">
      <c r="A10" s="339"/>
      <c r="B10" s="358" t="s">
        <v>117</v>
      </c>
      <c r="C10" s="359" t="s">
        <v>118</v>
      </c>
      <c r="D10" s="359"/>
      <c r="E10" s="359" t="s">
        <v>119</v>
      </c>
      <c r="F10" s="360" t="s">
        <v>120</v>
      </c>
      <c r="G10" s="358" t="s">
        <v>117</v>
      </c>
      <c r="H10" s="359" t="s">
        <v>118</v>
      </c>
      <c r="I10" s="360" t="s">
        <v>121</v>
      </c>
      <c r="J10" s="358" t="s">
        <v>122</v>
      </c>
      <c r="K10" s="359" t="s">
        <v>123</v>
      </c>
      <c r="L10" s="360" t="s">
        <v>124</v>
      </c>
      <c r="M10" s="82" t="e">
        <f>+'[4]CONC. FIDU'!B32:D32+'[4]CONC. FIDU'!B33</f>
        <v>#VALUE!</v>
      </c>
    </row>
    <row r="11" spans="1:13" s="83" customFormat="1" ht="12.75" hidden="1" thickBot="1" x14ac:dyDescent="0.3">
      <c r="A11" s="339"/>
      <c r="B11" s="358"/>
      <c r="C11" s="149" t="s">
        <v>125</v>
      </c>
      <c r="D11" s="149" t="s">
        <v>126</v>
      </c>
      <c r="E11" s="359"/>
      <c r="F11" s="360"/>
      <c r="G11" s="358"/>
      <c r="H11" s="359"/>
      <c r="I11" s="360"/>
      <c r="J11" s="358"/>
      <c r="K11" s="359"/>
      <c r="L11" s="360"/>
    </row>
    <row r="12" spans="1:13" s="92" customFormat="1" ht="15" hidden="1" customHeight="1" x14ac:dyDescent="0.25">
      <c r="A12" s="84">
        <v>42370</v>
      </c>
      <c r="B12" s="85">
        <v>1414394300</v>
      </c>
      <c r="C12" s="86">
        <v>1502163762</v>
      </c>
      <c r="D12" s="86">
        <v>1493628102</v>
      </c>
      <c r="E12" s="86">
        <f>C12+D12</f>
        <v>2995791864</v>
      </c>
      <c r="F12" s="87">
        <f>B12+E12</f>
        <v>4410186164</v>
      </c>
      <c r="G12" s="85">
        <v>1572364387</v>
      </c>
      <c r="H12" s="86">
        <v>3101733804</v>
      </c>
      <c r="I12" s="87">
        <v>4674098191</v>
      </c>
      <c r="J12" s="88">
        <f t="shared" ref="J12:J23" si="0">B12-G12</f>
        <v>-157970087</v>
      </c>
      <c r="K12" s="89">
        <f t="shared" ref="K12:L23" si="1">E12-H12</f>
        <v>-105941940</v>
      </c>
      <c r="L12" s="90">
        <f t="shared" si="1"/>
        <v>-263912027</v>
      </c>
      <c r="M12" s="91"/>
    </row>
    <row r="13" spans="1:13" s="92" customFormat="1" ht="15" hidden="1" customHeight="1" x14ac:dyDescent="0.25">
      <c r="A13" s="84">
        <v>42401</v>
      </c>
      <c r="B13" s="85">
        <v>1684115849</v>
      </c>
      <c r="C13" s="86">
        <v>1789186994</v>
      </c>
      <c r="D13" s="86">
        <v>1786432622</v>
      </c>
      <c r="E13" s="86">
        <f t="shared" ref="E13:E23" si="2">C13+D13</f>
        <v>3575619616</v>
      </c>
      <c r="F13" s="87">
        <f t="shared" ref="F13:F23" si="3">B13+E13</f>
        <v>5259735465</v>
      </c>
      <c r="G13" s="85">
        <v>1572364387</v>
      </c>
      <c r="H13" s="86">
        <v>3579058708</v>
      </c>
      <c r="I13" s="87">
        <v>5151423095</v>
      </c>
      <c r="J13" s="88">
        <f t="shared" si="0"/>
        <v>111751462</v>
      </c>
      <c r="K13" s="89">
        <f t="shared" si="1"/>
        <v>-3439092</v>
      </c>
      <c r="L13" s="90">
        <f t="shared" si="1"/>
        <v>108312370</v>
      </c>
      <c r="M13" s="91"/>
    </row>
    <row r="14" spans="1:13" s="92" customFormat="1" ht="15" hidden="1" customHeight="1" x14ac:dyDescent="0.25">
      <c r="A14" s="84">
        <v>42430</v>
      </c>
      <c r="B14" s="85">
        <v>1547512420</v>
      </c>
      <c r="C14" s="86">
        <v>1642757430</v>
      </c>
      <c r="D14" s="86">
        <v>1634801009</v>
      </c>
      <c r="E14" s="86">
        <f t="shared" si="2"/>
        <v>3277558439</v>
      </c>
      <c r="F14" s="87">
        <f t="shared" si="3"/>
        <v>4825070859</v>
      </c>
      <c r="G14" s="85">
        <v>1572364387</v>
      </c>
      <c r="H14" s="86">
        <v>3340396256</v>
      </c>
      <c r="I14" s="87">
        <v>4912760643</v>
      </c>
      <c r="J14" s="88">
        <f t="shared" si="0"/>
        <v>-24851967</v>
      </c>
      <c r="K14" s="89">
        <f t="shared" si="1"/>
        <v>-62837817</v>
      </c>
      <c r="L14" s="90">
        <f t="shared" si="1"/>
        <v>-87689784</v>
      </c>
      <c r="M14" s="91"/>
    </row>
    <row r="15" spans="1:13" s="92" customFormat="1" ht="15" hidden="1" customHeight="1" x14ac:dyDescent="0.25">
      <c r="A15" s="84">
        <v>42461</v>
      </c>
      <c r="B15" s="85">
        <v>1553725456</v>
      </c>
      <c r="C15" s="86">
        <v>1648988865</v>
      </c>
      <c r="D15" s="86">
        <v>1638994069</v>
      </c>
      <c r="E15" s="86">
        <f t="shared" si="2"/>
        <v>3287982934</v>
      </c>
      <c r="F15" s="87">
        <f t="shared" si="3"/>
        <v>4841708390</v>
      </c>
      <c r="G15" s="85">
        <v>1578462668</v>
      </c>
      <c r="H15" s="86">
        <v>3343109608</v>
      </c>
      <c r="I15" s="87">
        <v>4921572276</v>
      </c>
      <c r="J15" s="88">
        <f t="shared" si="0"/>
        <v>-24737212</v>
      </c>
      <c r="K15" s="89">
        <f t="shared" si="1"/>
        <v>-55126674</v>
      </c>
      <c r="L15" s="90">
        <f t="shared" si="1"/>
        <v>-79863886</v>
      </c>
      <c r="M15" s="91"/>
    </row>
    <row r="16" spans="1:13" s="92" customFormat="1" ht="15" hidden="1" customHeight="1" x14ac:dyDescent="0.25">
      <c r="A16" s="84">
        <v>42491</v>
      </c>
      <c r="B16" s="85">
        <v>1544775674</v>
      </c>
      <c r="C16" s="86">
        <v>1638148815</v>
      </c>
      <c r="D16" s="86">
        <v>1634398215</v>
      </c>
      <c r="E16" s="86">
        <f t="shared" si="2"/>
        <v>3272547030</v>
      </c>
      <c r="F16" s="87">
        <f t="shared" si="3"/>
        <v>4817322704</v>
      </c>
      <c r="G16" s="85">
        <v>1578462668</v>
      </c>
      <c r="H16" s="86">
        <v>3343109608</v>
      </c>
      <c r="I16" s="87">
        <v>4921572276</v>
      </c>
      <c r="J16" s="88">
        <f t="shared" si="0"/>
        <v>-33686994</v>
      </c>
      <c r="K16" s="89">
        <f t="shared" si="1"/>
        <v>-70562578</v>
      </c>
      <c r="L16" s="90">
        <f t="shared" si="1"/>
        <v>-104249572</v>
      </c>
      <c r="M16" s="91"/>
    </row>
    <row r="17" spans="1:15" s="92" customFormat="1" ht="15" hidden="1" customHeight="1" x14ac:dyDescent="0.25">
      <c r="A17" s="84">
        <v>42522</v>
      </c>
      <c r="B17" s="85">
        <v>1563034692</v>
      </c>
      <c r="C17" s="86">
        <v>1657877374</v>
      </c>
      <c r="D17" s="86">
        <v>2424238529</v>
      </c>
      <c r="E17" s="86">
        <f t="shared" si="2"/>
        <v>4082115903</v>
      </c>
      <c r="F17" s="87">
        <f t="shared" si="3"/>
        <v>5645150595</v>
      </c>
      <c r="G17" s="85">
        <v>1578462668</v>
      </c>
      <c r="H17" s="86">
        <v>3343109608</v>
      </c>
      <c r="I17" s="87">
        <v>4921572276</v>
      </c>
      <c r="J17" s="88">
        <f t="shared" si="0"/>
        <v>-15427976</v>
      </c>
      <c r="K17" s="89">
        <f t="shared" si="1"/>
        <v>739006295</v>
      </c>
      <c r="L17" s="90">
        <f t="shared" si="1"/>
        <v>723578319</v>
      </c>
      <c r="M17" s="91"/>
    </row>
    <row r="18" spans="1:15" s="92" customFormat="1" ht="15" hidden="1" customHeight="1" x14ac:dyDescent="0.25">
      <c r="A18" s="84">
        <v>42552</v>
      </c>
      <c r="B18" s="85">
        <v>1538658949</v>
      </c>
      <c r="C18" s="86">
        <v>1631734286</v>
      </c>
      <c r="D18" s="86">
        <v>1620821051</v>
      </c>
      <c r="E18" s="86">
        <f t="shared" si="2"/>
        <v>3252555337</v>
      </c>
      <c r="F18" s="87">
        <f t="shared" si="3"/>
        <v>4791214286</v>
      </c>
      <c r="G18" s="85">
        <v>1193137327</v>
      </c>
      <c r="H18" s="86">
        <v>2760592602</v>
      </c>
      <c r="I18" s="87">
        <v>3953729929</v>
      </c>
      <c r="J18" s="88">
        <f t="shared" si="0"/>
        <v>345521622</v>
      </c>
      <c r="K18" s="89">
        <f t="shared" si="1"/>
        <v>491962735</v>
      </c>
      <c r="L18" s="90">
        <f t="shared" si="1"/>
        <v>837484357</v>
      </c>
      <c r="M18" s="91"/>
    </row>
    <row r="19" spans="1:15" s="92" customFormat="1" ht="15" hidden="1" customHeight="1" x14ac:dyDescent="0.25">
      <c r="A19" s="84">
        <v>42583</v>
      </c>
      <c r="B19" s="85">
        <v>1551978274</v>
      </c>
      <c r="C19" s="86">
        <v>1646713330</v>
      </c>
      <c r="D19" s="86">
        <v>1640456627</v>
      </c>
      <c r="E19" s="86">
        <f t="shared" si="2"/>
        <v>3287169957</v>
      </c>
      <c r="F19" s="87">
        <f t="shared" si="3"/>
        <v>4839148231</v>
      </c>
      <c r="G19" s="85">
        <v>1538658949</v>
      </c>
      <c r="H19" s="86">
        <v>3252555337</v>
      </c>
      <c r="I19" s="87">
        <v>4791214286</v>
      </c>
      <c r="J19" s="88">
        <f t="shared" si="0"/>
        <v>13319325</v>
      </c>
      <c r="K19" s="89">
        <f t="shared" si="1"/>
        <v>34614620</v>
      </c>
      <c r="L19" s="90">
        <f t="shared" si="1"/>
        <v>47933945</v>
      </c>
      <c r="M19" s="91"/>
    </row>
    <row r="20" spans="1:15" s="92" customFormat="1" ht="15" hidden="1" customHeight="1" x14ac:dyDescent="0.25">
      <c r="A20" s="84">
        <v>42614</v>
      </c>
      <c r="B20" s="85">
        <v>1558264397</v>
      </c>
      <c r="C20" s="86">
        <v>1651668660</v>
      </c>
      <c r="D20" s="86">
        <v>1648088310</v>
      </c>
      <c r="E20" s="86">
        <f t="shared" si="2"/>
        <v>3299756970</v>
      </c>
      <c r="F20" s="87">
        <f t="shared" si="3"/>
        <v>4858021367</v>
      </c>
      <c r="G20" s="85">
        <v>1765896447</v>
      </c>
      <c r="H20" s="86">
        <v>2319494408</v>
      </c>
      <c r="I20" s="87">
        <v>4085390855</v>
      </c>
      <c r="J20" s="88">
        <f t="shared" si="0"/>
        <v>-207632050</v>
      </c>
      <c r="K20" s="89">
        <f t="shared" si="1"/>
        <v>980262562</v>
      </c>
      <c r="L20" s="90">
        <f t="shared" si="1"/>
        <v>772630512</v>
      </c>
      <c r="M20" s="91"/>
    </row>
    <row r="21" spans="1:15" s="92" customFormat="1" ht="15" hidden="1" customHeight="1" x14ac:dyDescent="0.25">
      <c r="A21" s="84">
        <v>42644</v>
      </c>
      <c r="B21" s="85">
        <v>1565842110</v>
      </c>
      <c r="C21" s="86">
        <v>1660537815</v>
      </c>
      <c r="D21" s="86">
        <v>1652377656</v>
      </c>
      <c r="E21" s="86">
        <f t="shared" si="2"/>
        <v>3312915471</v>
      </c>
      <c r="F21" s="87">
        <f t="shared" si="3"/>
        <v>4878757581</v>
      </c>
      <c r="G21" s="85">
        <v>1564550520</v>
      </c>
      <c r="H21" s="86">
        <v>5247695081</v>
      </c>
      <c r="I21" s="87">
        <v>6812245601</v>
      </c>
      <c r="J21" s="88">
        <f t="shared" si="0"/>
        <v>1291590</v>
      </c>
      <c r="K21" s="89">
        <f t="shared" si="1"/>
        <v>-1934779610</v>
      </c>
      <c r="L21" s="90">
        <f t="shared" si="1"/>
        <v>-1933488020</v>
      </c>
      <c r="M21" s="91"/>
    </row>
    <row r="22" spans="1:15" s="99" customFormat="1" ht="15" hidden="1" customHeight="1" x14ac:dyDescent="0.25">
      <c r="A22" s="93">
        <v>42675</v>
      </c>
      <c r="B22" s="94">
        <v>1562549235</v>
      </c>
      <c r="C22" s="95">
        <v>1658481959</v>
      </c>
      <c r="D22" s="95">
        <v>2459184855</v>
      </c>
      <c r="E22" s="86">
        <f t="shared" si="2"/>
        <v>4117666814</v>
      </c>
      <c r="F22" s="87">
        <f t="shared" si="3"/>
        <v>5680216049</v>
      </c>
      <c r="G22" s="94">
        <v>1564550520</v>
      </c>
      <c r="H22" s="95">
        <v>3293407306</v>
      </c>
      <c r="I22" s="87">
        <v>4857957826</v>
      </c>
      <c r="J22" s="96">
        <f t="shared" si="0"/>
        <v>-2001285</v>
      </c>
      <c r="K22" s="97">
        <f t="shared" si="1"/>
        <v>824259508</v>
      </c>
      <c r="L22" s="98">
        <f t="shared" si="1"/>
        <v>822258223</v>
      </c>
      <c r="M22" s="91"/>
    </row>
    <row r="23" spans="1:15" s="92" customFormat="1" ht="15" hidden="1" customHeight="1" x14ac:dyDescent="0.25">
      <c r="A23" s="93">
        <v>42705</v>
      </c>
      <c r="B23" s="94">
        <v>1592736748</v>
      </c>
      <c r="C23" s="95">
        <v>1689413363</v>
      </c>
      <c r="D23" s="95">
        <v>3402927437</v>
      </c>
      <c r="E23" s="86">
        <f t="shared" si="2"/>
        <v>5092340800</v>
      </c>
      <c r="F23" s="87">
        <f t="shared" si="3"/>
        <v>6685077548</v>
      </c>
      <c r="G23" s="94">
        <v>1592736748</v>
      </c>
      <c r="H23" s="95">
        <v>5092640800</v>
      </c>
      <c r="I23" s="87">
        <v>6685377548</v>
      </c>
      <c r="J23" s="96">
        <f t="shared" si="0"/>
        <v>0</v>
      </c>
      <c r="K23" s="97">
        <f t="shared" si="1"/>
        <v>-300000</v>
      </c>
      <c r="L23" s="98">
        <f t="shared" si="1"/>
        <v>-300000</v>
      </c>
      <c r="M23" s="91"/>
    </row>
    <row r="24" spans="1:15" s="107" customFormat="1" ht="20.25" hidden="1" customHeight="1" x14ac:dyDescent="0.2">
      <c r="A24" s="100" t="s">
        <v>87</v>
      </c>
      <c r="B24" s="101">
        <f>SUM(B12:B23)</f>
        <v>18677588104</v>
      </c>
      <c r="C24" s="102">
        <f t="shared" ref="C24:L24" si="4">SUM(C12:C23)</f>
        <v>19817672653</v>
      </c>
      <c r="D24" s="102">
        <f t="shared" si="4"/>
        <v>23036348482</v>
      </c>
      <c r="E24" s="102">
        <f t="shared" si="4"/>
        <v>42854021135</v>
      </c>
      <c r="F24" s="103">
        <f t="shared" si="4"/>
        <v>61531609239</v>
      </c>
      <c r="G24" s="101">
        <f t="shared" si="4"/>
        <v>18672011676</v>
      </c>
      <c r="H24" s="102">
        <f t="shared" si="4"/>
        <v>42016903126</v>
      </c>
      <c r="I24" s="103">
        <f t="shared" si="4"/>
        <v>60688914802</v>
      </c>
      <c r="J24" s="104">
        <f t="shared" si="4"/>
        <v>5576428</v>
      </c>
      <c r="K24" s="105">
        <f t="shared" si="4"/>
        <v>837118009</v>
      </c>
      <c r="L24" s="106">
        <f t="shared" si="4"/>
        <v>842694437</v>
      </c>
    </row>
    <row r="25" spans="1:15" s="108" customFormat="1" ht="12.75" hidden="1" thickBot="1" x14ac:dyDescent="0.25"/>
    <row r="26" spans="1:15" s="108" customFormat="1" ht="23.25" customHeight="1" x14ac:dyDescent="0.2">
      <c r="A26" s="370" t="s">
        <v>113</v>
      </c>
      <c r="B26" s="372" t="s">
        <v>127</v>
      </c>
      <c r="C26" s="373"/>
      <c r="D26" s="373"/>
      <c r="E26" s="373"/>
      <c r="F26" s="374"/>
      <c r="G26" s="378" t="s">
        <v>115</v>
      </c>
      <c r="H26" s="379"/>
      <c r="I26" s="380"/>
      <c r="J26" s="384" t="s">
        <v>116</v>
      </c>
      <c r="K26" s="385"/>
      <c r="L26" s="386"/>
    </row>
    <row r="27" spans="1:15" s="108" customFormat="1" ht="23.25" customHeight="1" x14ac:dyDescent="0.2">
      <c r="A27" s="371"/>
      <c r="B27" s="375"/>
      <c r="C27" s="376"/>
      <c r="D27" s="376"/>
      <c r="E27" s="376"/>
      <c r="F27" s="377"/>
      <c r="G27" s="381"/>
      <c r="H27" s="382"/>
      <c r="I27" s="383"/>
      <c r="J27" s="387"/>
      <c r="K27" s="388"/>
      <c r="L27" s="389"/>
      <c r="N27" s="109"/>
    </row>
    <row r="28" spans="1:15" s="108" customFormat="1" ht="12" customHeight="1" x14ac:dyDescent="0.2">
      <c r="A28" s="371"/>
      <c r="B28" s="390" t="s">
        <v>128</v>
      </c>
      <c r="C28" s="392" t="s">
        <v>118</v>
      </c>
      <c r="D28" s="392"/>
      <c r="E28" s="392" t="s">
        <v>119</v>
      </c>
      <c r="F28" s="396" t="s">
        <v>120</v>
      </c>
      <c r="G28" s="398" t="s">
        <v>117</v>
      </c>
      <c r="H28" s="392" t="s">
        <v>118</v>
      </c>
      <c r="I28" s="396" t="s">
        <v>121</v>
      </c>
      <c r="J28" s="398" t="s">
        <v>122</v>
      </c>
      <c r="K28" s="392" t="s">
        <v>123</v>
      </c>
      <c r="L28" s="394" t="s">
        <v>124</v>
      </c>
    </row>
    <row r="29" spans="1:15" s="108" customFormat="1" ht="27.6" customHeight="1" thickBot="1" x14ac:dyDescent="0.25">
      <c r="A29" s="371"/>
      <c r="B29" s="391"/>
      <c r="C29" s="150" t="s">
        <v>129</v>
      </c>
      <c r="D29" s="150" t="s">
        <v>130</v>
      </c>
      <c r="E29" s="393"/>
      <c r="F29" s="397"/>
      <c r="G29" s="390"/>
      <c r="H29" s="393"/>
      <c r="I29" s="397"/>
      <c r="J29" s="390"/>
      <c r="K29" s="393"/>
      <c r="L29" s="395"/>
    </row>
    <row r="30" spans="1:15" s="108" customFormat="1" ht="15" customHeight="1" thickBot="1" x14ac:dyDescent="0.25">
      <c r="A30" s="84">
        <v>43831</v>
      </c>
      <c r="B30" s="110">
        <v>1969487010</v>
      </c>
      <c r="C30" s="110">
        <v>2087314131</v>
      </c>
      <c r="D30" s="110">
        <v>2063918806</v>
      </c>
      <c r="E30" s="110">
        <f t="shared" ref="E30:E41" si="5">C30+D30</f>
        <v>4151232937</v>
      </c>
      <c r="F30" s="111">
        <f t="shared" ref="F30:F41" si="6">B30+E30</f>
        <v>6120719947</v>
      </c>
      <c r="G30" s="95">
        <v>2148813181</v>
      </c>
      <c r="H30" s="95">
        <v>4528774057</v>
      </c>
      <c r="I30" s="95">
        <f t="shared" ref="I30:I41" si="7">G30+H30</f>
        <v>6677587238</v>
      </c>
      <c r="J30" s="97">
        <f>+G30-B30</f>
        <v>179326171</v>
      </c>
      <c r="K30" s="97">
        <f>+H30-E30</f>
        <v>377541120</v>
      </c>
      <c r="L30" s="98">
        <f>SUM(J30:K30)</f>
        <v>556867291</v>
      </c>
      <c r="M30" s="109"/>
    </row>
    <row r="31" spans="1:15" s="108" customFormat="1" ht="15" customHeight="1" x14ac:dyDescent="0.2">
      <c r="A31" s="84">
        <v>43862</v>
      </c>
      <c r="B31" s="110">
        <v>2192180595</v>
      </c>
      <c r="C31" s="95">
        <v>2326717845</v>
      </c>
      <c r="D31" s="95">
        <v>2292875034</v>
      </c>
      <c r="E31" s="95">
        <f t="shared" si="5"/>
        <v>4619592879</v>
      </c>
      <c r="F31" s="112">
        <f t="shared" si="6"/>
        <v>6811773474</v>
      </c>
      <c r="G31" s="95">
        <v>1790160839</v>
      </c>
      <c r="H31" s="95">
        <v>3773691817</v>
      </c>
      <c r="I31" s="95">
        <f t="shared" si="7"/>
        <v>5563852656</v>
      </c>
      <c r="J31" s="97">
        <f t="shared" ref="J31:J41" si="8">+G31-B31</f>
        <v>-402019756</v>
      </c>
      <c r="K31" s="97">
        <f t="shared" ref="K31:K41" si="9">+H31-E31</f>
        <v>-845901062</v>
      </c>
      <c r="L31" s="98">
        <f t="shared" ref="L31:L41" si="10">SUM(J31:K31)</f>
        <v>-1247920818</v>
      </c>
    </row>
    <row r="32" spans="1:15" s="108" customFormat="1" ht="15" customHeight="1" x14ac:dyDescent="0.25">
      <c r="A32" s="84">
        <v>43891</v>
      </c>
      <c r="B32" s="113">
        <v>2539629235</v>
      </c>
      <c r="C32" s="95">
        <v>2697696034</v>
      </c>
      <c r="D32" s="95">
        <v>2745622362</v>
      </c>
      <c r="E32" s="86">
        <f t="shared" si="5"/>
        <v>5443318396</v>
      </c>
      <c r="F32" s="114">
        <f t="shared" si="6"/>
        <v>7982947631</v>
      </c>
      <c r="G32" s="95">
        <v>2192180595</v>
      </c>
      <c r="H32" s="95">
        <v>6130377197</v>
      </c>
      <c r="I32" s="95">
        <v>8322557792</v>
      </c>
      <c r="J32" s="89">
        <f t="shared" si="8"/>
        <v>-347448640</v>
      </c>
      <c r="K32" s="89">
        <f t="shared" si="9"/>
        <v>687058801</v>
      </c>
      <c r="L32" s="90">
        <f t="shared" si="10"/>
        <v>339610161</v>
      </c>
      <c r="N32" s="116"/>
      <c r="O32" s="116"/>
    </row>
    <row r="33" spans="1:16" s="108" customFormat="1" ht="15" customHeight="1" x14ac:dyDescent="0.25">
      <c r="A33" s="84">
        <v>43922</v>
      </c>
      <c r="B33" s="113">
        <v>2238290897</v>
      </c>
      <c r="C33" s="95">
        <v>2377343330</v>
      </c>
      <c r="D33" s="95">
        <v>2333845587</v>
      </c>
      <c r="E33" s="86">
        <f t="shared" si="5"/>
        <v>4711188917</v>
      </c>
      <c r="F33" s="114">
        <f t="shared" si="6"/>
        <v>6949479814</v>
      </c>
      <c r="G33" s="95">
        <v>2803907838</v>
      </c>
      <c r="H33" s="95">
        <v>4519349211</v>
      </c>
      <c r="I33" s="95">
        <v>7323257049</v>
      </c>
      <c r="J33" s="89">
        <f t="shared" si="8"/>
        <v>565616941</v>
      </c>
      <c r="K33" s="89">
        <f t="shared" si="9"/>
        <v>-191839706</v>
      </c>
      <c r="L33" s="90">
        <f t="shared" si="10"/>
        <v>373777235</v>
      </c>
      <c r="N33" s="116"/>
      <c r="O33" s="116"/>
    </row>
    <row r="34" spans="1:16" s="108" customFormat="1" ht="15" customHeight="1" x14ac:dyDescent="0.25">
      <c r="A34" s="84">
        <v>43952</v>
      </c>
      <c r="B34" s="113">
        <v>2180746379</v>
      </c>
      <c r="C34" s="95">
        <v>2316761850</v>
      </c>
      <c r="D34" s="95">
        <v>2275495970</v>
      </c>
      <c r="E34" s="86">
        <f t="shared" si="5"/>
        <v>4592257820</v>
      </c>
      <c r="F34" s="114">
        <f t="shared" si="6"/>
        <v>6773004199</v>
      </c>
      <c r="G34" s="95">
        <v>2233765613</v>
      </c>
      <c r="H34" s="95">
        <v>4738048070</v>
      </c>
      <c r="I34" s="95">
        <f t="shared" si="7"/>
        <v>6971813683</v>
      </c>
      <c r="J34" s="89">
        <f t="shared" si="8"/>
        <v>53019234</v>
      </c>
      <c r="K34" s="89">
        <f t="shared" si="9"/>
        <v>145790250</v>
      </c>
      <c r="L34" s="90">
        <f t="shared" si="10"/>
        <v>198809484</v>
      </c>
      <c r="N34" s="116"/>
      <c r="O34" s="116"/>
    </row>
    <row r="35" spans="1:16" s="108" customFormat="1" ht="15" customHeight="1" x14ac:dyDescent="0.25">
      <c r="A35" s="84">
        <v>43983</v>
      </c>
      <c r="B35" s="113">
        <f>2182541190+1161400</f>
        <v>2183702590</v>
      </c>
      <c r="C35" s="95">
        <f>2318566733+1233700</f>
        <v>2319800433</v>
      </c>
      <c r="D35" s="95">
        <f>3391716525+1444700</f>
        <v>3393161225</v>
      </c>
      <c r="E35" s="86">
        <f>C35+D35</f>
        <v>5712961658</v>
      </c>
      <c r="F35" s="114">
        <f t="shared" si="6"/>
        <v>7896664248</v>
      </c>
      <c r="G35" s="95">
        <v>2233765613</v>
      </c>
      <c r="H35" s="95">
        <v>4738048070</v>
      </c>
      <c r="I35" s="95">
        <f t="shared" si="7"/>
        <v>6971813683</v>
      </c>
      <c r="J35" s="89">
        <f t="shared" si="8"/>
        <v>50063023</v>
      </c>
      <c r="K35" s="89">
        <f t="shared" si="9"/>
        <v>-974913588</v>
      </c>
      <c r="L35" s="90">
        <f t="shared" si="10"/>
        <v>-924850565</v>
      </c>
      <c r="M35" s="109"/>
      <c r="N35" s="116"/>
      <c r="O35" s="116"/>
      <c r="P35" s="117"/>
    </row>
    <row r="36" spans="1:16" s="108" customFormat="1" ht="15" customHeight="1" x14ac:dyDescent="0.25">
      <c r="A36" s="118">
        <v>44013</v>
      </c>
      <c r="B36" s="113">
        <v>2227485561</v>
      </c>
      <c r="C36" s="95">
        <v>2336029161</v>
      </c>
      <c r="D36" s="95">
        <v>2365804083</v>
      </c>
      <c r="E36" s="86">
        <f t="shared" si="5"/>
        <v>4701833244</v>
      </c>
      <c r="F36" s="114">
        <f t="shared" si="6"/>
        <v>6929318805</v>
      </c>
      <c r="G36" s="95">
        <v>2085145617</v>
      </c>
      <c r="H36" s="95">
        <v>6417403447</v>
      </c>
      <c r="I36" s="95">
        <f t="shared" si="7"/>
        <v>8502549064</v>
      </c>
      <c r="J36" s="89">
        <f t="shared" si="8"/>
        <v>-142339944</v>
      </c>
      <c r="K36" s="89">
        <f t="shared" si="9"/>
        <v>1715570203</v>
      </c>
      <c r="L36" s="90">
        <f t="shared" si="10"/>
        <v>1573230259</v>
      </c>
      <c r="N36" s="116"/>
      <c r="O36" s="116"/>
    </row>
    <row r="37" spans="1:16" s="108" customFormat="1" ht="15" customHeight="1" x14ac:dyDescent="0.2">
      <c r="A37" s="93">
        <v>44044</v>
      </c>
      <c r="B37" s="113">
        <v>2199480405</v>
      </c>
      <c r="C37" s="95">
        <v>2336246296</v>
      </c>
      <c r="D37" s="95">
        <v>2294962249</v>
      </c>
      <c r="E37" s="86">
        <f t="shared" si="5"/>
        <v>4631208545</v>
      </c>
      <c r="F37" s="114">
        <f t="shared" si="6"/>
        <v>6830688950</v>
      </c>
      <c r="G37" s="95">
        <v>2227485561</v>
      </c>
      <c r="H37" s="95">
        <v>4701833244</v>
      </c>
      <c r="I37" s="95">
        <f t="shared" si="7"/>
        <v>6929318805</v>
      </c>
      <c r="J37" s="89">
        <f t="shared" si="8"/>
        <v>28005156</v>
      </c>
      <c r="K37" s="89">
        <f t="shared" si="9"/>
        <v>70624699</v>
      </c>
      <c r="L37" s="90">
        <f t="shared" si="10"/>
        <v>98629855</v>
      </c>
      <c r="M37" s="109"/>
      <c r="N37" s="109"/>
    </row>
    <row r="38" spans="1:16" s="108" customFormat="1" ht="15" customHeight="1" x14ac:dyDescent="0.2">
      <c r="A38" s="93">
        <v>44075</v>
      </c>
      <c r="B38" s="113"/>
      <c r="C38" s="95"/>
      <c r="D38" s="95"/>
      <c r="E38" s="86">
        <f t="shared" si="5"/>
        <v>0</v>
      </c>
      <c r="F38" s="114">
        <f t="shared" si="6"/>
        <v>0</v>
      </c>
      <c r="G38" s="95"/>
      <c r="H38" s="95"/>
      <c r="I38" s="95">
        <f t="shared" si="7"/>
        <v>0</v>
      </c>
      <c r="J38" s="89">
        <f t="shared" si="8"/>
        <v>0</v>
      </c>
      <c r="K38" s="89">
        <f t="shared" si="9"/>
        <v>0</v>
      </c>
      <c r="L38" s="90">
        <f t="shared" si="10"/>
        <v>0</v>
      </c>
      <c r="M38" s="109"/>
      <c r="N38" s="109"/>
    </row>
    <row r="39" spans="1:16" s="108" customFormat="1" ht="15" customHeight="1" x14ac:dyDescent="0.2">
      <c r="A39" s="93">
        <v>44105</v>
      </c>
      <c r="B39" s="113"/>
      <c r="C39" s="95"/>
      <c r="D39" s="95"/>
      <c r="E39" s="86">
        <f t="shared" si="5"/>
        <v>0</v>
      </c>
      <c r="F39" s="114">
        <f t="shared" si="6"/>
        <v>0</v>
      </c>
      <c r="G39" s="95"/>
      <c r="H39" s="95"/>
      <c r="I39" s="95">
        <f t="shared" si="7"/>
        <v>0</v>
      </c>
      <c r="J39" s="89">
        <f t="shared" si="8"/>
        <v>0</v>
      </c>
      <c r="K39" s="89">
        <f t="shared" si="9"/>
        <v>0</v>
      </c>
      <c r="L39" s="90">
        <f t="shared" si="10"/>
        <v>0</v>
      </c>
      <c r="M39" s="109"/>
      <c r="N39" s="109"/>
    </row>
    <row r="40" spans="1:16" s="108" customFormat="1" ht="15" customHeight="1" x14ac:dyDescent="0.2">
      <c r="A40" s="119">
        <v>44136</v>
      </c>
      <c r="B40" s="113"/>
      <c r="C40" s="95"/>
      <c r="D40" s="95"/>
      <c r="E40" s="86">
        <f t="shared" si="5"/>
        <v>0</v>
      </c>
      <c r="F40" s="114">
        <f t="shared" si="6"/>
        <v>0</v>
      </c>
      <c r="G40" s="95"/>
      <c r="H40" s="95"/>
      <c r="I40" s="95">
        <f t="shared" si="7"/>
        <v>0</v>
      </c>
      <c r="J40" s="89">
        <f t="shared" si="8"/>
        <v>0</v>
      </c>
      <c r="K40" s="89">
        <f t="shared" si="9"/>
        <v>0</v>
      </c>
      <c r="L40" s="90">
        <f t="shared" si="10"/>
        <v>0</v>
      </c>
      <c r="M40" s="109"/>
      <c r="N40" s="109"/>
      <c r="O40" s="109"/>
      <c r="P40" s="109"/>
    </row>
    <row r="41" spans="1:16" s="108" customFormat="1" ht="15" customHeight="1" thickBot="1" x14ac:dyDescent="0.25">
      <c r="A41" s="120">
        <v>44166</v>
      </c>
      <c r="B41" s="113"/>
      <c r="C41" s="95"/>
      <c r="D41" s="95"/>
      <c r="E41" s="86">
        <f t="shared" si="5"/>
        <v>0</v>
      </c>
      <c r="F41" s="114">
        <f t="shared" si="6"/>
        <v>0</v>
      </c>
      <c r="G41" s="95"/>
      <c r="H41" s="95"/>
      <c r="I41" s="95">
        <f t="shared" si="7"/>
        <v>0</v>
      </c>
      <c r="J41" s="89">
        <f t="shared" si="8"/>
        <v>0</v>
      </c>
      <c r="K41" s="89">
        <f t="shared" si="9"/>
        <v>0</v>
      </c>
      <c r="L41" s="90">
        <f t="shared" si="10"/>
        <v>0</v>
      </c>
      <c r="M41" s="109"/>
      <c r="N41" s="109"/>
      <c r="O41" s="109"/>
      <c r="P41" s="109"/>
    </row>
    <row r="42" spans="1:16" s="108" customFormat="1" ht="20.25" customHeight="1" thickBot="1" x14ac:dyDescent="0.25">
      <c r="A42" s="121" t="s">
        <v>87</v>
      </c>
      <c r="B42" s="122">
        <f t="shared" ref="B42:I42" si="11">SUM(B30:B41)</f>
        <v>17731002672</v>
      </c>
      <c r="C42" s="122">
        <f t="shared" si="11"/>
        <v>18797909080</v>
      </c>
      <c r="D42" s="122">
        <f t="shared" si="11"/>
        <v>19765685316</v>
      </c>
      <c r="E42" s="122">
        <f t="shared" si="11"/>
        <v>38563594396</v>
      </c>
      <c r="F42" s="122">
        <f t="shared" si="11"/>
        <v>56294597068</v>
      </c>
      <c r="G42" s="122">
        <f t="shared" si="11"/>
        <v>17715224857</v>
      </c>
      <c r="H42" s="122">
        <f t="shared" si="11"/>
        <v>39547525113</v>
      </c>
      <c r="I42" s="122">
        <f t="shared" si="11"/>
        <v>57262749970</v>
      </c>
      <c r="J42" s="122">
        <f>SUM(J30:J40)</f>
        <v>-15777815</v>
      </c>
      <c r="K42" s="122">
        <f>SUM(K30:K40)</f>
        <v>983930717</v>
      </c>
      <c r="L42" s="122">
        <f>SUM(J42:K42)</f>
        <v>968152902</v>
      </c>
      <c r="M42" s="123"/>
      <c r="N42" s="123"/>
    </row>
    <row r="43" spans="1:16" s="129" customFormat="1" ht="16.5" thickBot="1" x14ac:dyDescent="0.25">
      <c r="A43" s="124"/>
      <c r="B43" s="125"/>
      <c r="C43" s="125"/>
      <c r="D43" s="125"/>
      <c r="E43" s="125"/>
      <c r="F43" s="125"/>
      <c r="G43" s="125"/>
      <c r="H43" s="125"/>
      <c r="I43" s="126"/>
      <c r="J43" s="126"/>
      <c r="K43" s="126"/>
      <c r="L43" s="125"/>
      <c r="M43" s="127"/>
      <c r="N43" s="128"/>
    </row>
    <row r="44" spans="1:16" s="129" customFormat="1" ht="16.5" thickBot="1" x14ac:dyDescent="0.25">
      <c r="A44" s="399" t="s">
        <v>131</v>
      </c>
      <c r="B44" s="400"/>
      <c r="C44" s="400"/>
      <c r="D44" s="400"/>
      <c r="E44" s="400"/>
      <c r="F44" s="400"/>
      <c r="G44" s="400"/>
      <c r="H44" s="400"/>
      <c r="I44" s="400"/>
      <c r="J44" s="400"/>
      <c r="K44" s="400"/>
      <c r="L44" s="401"/>
      <c r="M44" s="127"/>
      <c r="N44" s="128"/>
    </row>
    <row r="45" spans="1:16" s="129" customFormat="1" ht="13.5" customHeight="1" thickBot="1" x14ac:dyDescent="0.25">
      <c r="A45" s="402"/>
      <c r="B45" s="403"/>
      <c r="C45" s="403"/>
      <c r="D45" s="403"/>
      <c r="E45" s="403"/>
      <c r="F45" s="403"/>
      <c r="G45" s="403"/>
      <c r="H45" s="403"/>
      <c r="I45" s="403"/>
      <c r="J45" s="403"/>
      <c r="K45" s="403"/>
      <c r="L45" s="404"/>
      <c r="N45" s="128"/>
    </row>
    <row r="46" spans="1:16" ht="15" hidden="1" customHeight="1" x14ac:dyDescent="0.25">
      <c r="A46" s="125"/>
      <c r="B46" s="125"/>
      <c r="C46" s="125"/>
      <c r="D46" s="125"/>
      <c r="E46" s="125"/>
      <c r="F46" s="125"/>
      <c r="G46" s="125"/>
      <c r="H46" s="125"/>
      <c r="I46" s="125"/>
      <c r="J46" s="125"/>
      <c r="K46" s="125"/>
      <c r="L46" s="125"/>
    </row>
    <row r="47" spans="1:16" ht="15.75" customHeight="1" thickBot="1" x14ac:dyDescent="0.3">
      <c r="A47" s="405" t="s">
        <v>132</v>
      </c>
      <c r="B47" s="406"/>
      <c r="C47" s="406"/>
      <c r="D47" s="406"/>
      <c r="E47" s="406"/>
      <c r="F47" s="406"/>
      <c r="G47" s="406"/>
      <c r="H47" s="406"/>
      <c r="I47" s="406"/>
      <c r="J47" s="406"/>
      <c r="K47" s="406"/>
      <c r="L47" s="407"/>
      <c r="M47" s="131"/>
      <c r="N47" s="130"/>
    </row>
    <row r="48" spans="1:16" ht="18.75" customHeight="1" x14ac:dyDescent="0.25">
      <c r="A48" s="408" t="s">
        <v>133</v>
      </c>
      <c r="B48" s="409"/>
      <c r="C48" s="409"/>
      <c r="D48" s="410"/>
      <c r="E48" s="410"/>
      <c r="F48" s="411"/>
      <c r="G48" s="408" t="s">
        <v>133</v>
      </c>
      <c r="H48" s="409"/>
      <c r="I48" s="409"/>
      <c r="J48" s="410"/>
      <c r="K48" s="410"/>
      <c r="L48" s="412"/>
      <c r="N48" s="130"/>
    </row>
    <row r="49" spans="1:18" ht="15" customHeight="1" x14ac:dyDescent="0.25">
      <c r="A49" s="413" t="s">
        <v>134</v>
      </c>
      <c r="B49" s="414"/>
      <c r="C49" s="414"/>
      <c r="D49" s="415"/>
      <c r="E49" s="415"/>
      <c r="F49" s="416"/>
      <c r="G49" s="413" t="s">
        <v>134</v>
      </c>
      <c r="H49" s="414"/>
      <c r="I49" s="414"/>
      <c r="J49" s="417" t="s">
        <v>135</v>
      </c>
      <c r="K49" s="417"/>
      <c r="L49" s="418"/>
    </row>
    <row r="50" spans="1:18" ht="15.75" x14ac:dyDescent="0.25">
      <c r="A50" s="413" t="s">
        <v>136</v>
      </c>
      <c r="B50" s="414"/>
      <c r="C50" s="414"/>
      <c r="D50" s="419" t="s">
        <v>137</v>
      </c>
      <c r="E50" s="419"/>
      <c r="F50" s="420"/>
      <c r="G50" s="413" t="s">
        <v>136</v>
      </c>
      <c r="H50" s="414"/>
      <c r="I50" s="414"/>
      <c r="J50" s="421" t="s">
        <v>138</v>
      </c>
      <c r="K50" s="421"/>
      <c r="L50" s="422"/>
      <c r="M50" s="131"/>
    </row>
    <row r="51" spans="1:18" ht="15" customHeight="1" x14ac:dyDescent="0.25">
      <c r="A51" s="413" t="s">
        <v>139</v>
      </c>
      <c r="B51" s="414"/>
      <c r="C51" s="414"/>
      <c r="D51" s="423"/>
      <c r="E51" s="423"/>
      <c r="F51" s="424"/>
      <c r="G51" s="413" t="s">
        <v>139</v>
      </c>
      <c r="H51" s="414"/>
      <c r="I51" s="414"/>
      <c r="J51" s="425" t="s">
        <v>140</v>
      </c>
      <c r="K51" s="425"/>
      <c r="L51" s="426"/>
    </row>
    <row r="52" spans="1:18" ht="15.75" customHeight="1" thickBot="1" x14ac:dyDescent="0.3">
      <c r="A52" s="427" t="s">
        <v>141</v>
      </c>
      <c r="B52" s="428"/>
      <c r="C52" s="428"/>
      <c r="D52" s="429" t="s">
        <v>142</v>
      </c>
      <c r="E52" s="429"/>
      <c r="F52" s="430"/>
      <c r="G52" s="427" t="s">
        <v>141</v>
      </c>
      <c r="H52" s="428"/>
      <c r="I52" s="428"/>
      <c r="J52" s="431" t="s">
        <v>143</v>
      </c>
      <c r="K52" s="431"/>
      <c r="L52" s="432"/>
    </row>
    <row r="53" spans="1:18" x14ac:dyDescent="0.25">
      <c r="A53" s="132"/>
      <c r="B53" s="132"/>
      <c r="C53" s="132"/>
      <c r="D53" s="132"/>
      <c r="E53" s="132"/>
      <c r="F53" s="132"/>
      <c r="G53" s="132"/>
      <c r="H53" s="132"/>
      <c r="I53" s="132"/>
      <c r="J53" s="132"/>
      <c r="K53" s="132"/>
      <c r="L53" s="132"/>
      <c r="M53" s="132"/>
      <c r="P53" s="133"/>
      <c r="Q53" s="133"/>
    </row>
    <row r="54" spans="1:18" ht="15.75" x14ac:dyDescent="0.25">
      <c r="A54" s="414" t="s">
        <v>133</v>
      </c>
      <c r="B54" s="414"/>
      <c r="C54" s="414"/>
      <c r="D54" s="434"/>
      <c r="E54" s="434"/>
      <c r="F54" s="434"/>
      <c r="G54" s="115"/>
      <c r="I54" s="131"/>
    </row>
    <row r="55" spans="1:18" ht="15.75" x14ac:dyDescent="0.25">
      <c r="A55" s="414" t="s">
        <v>134</v>
      </c>
      <c r="B55" s="414"/>
      <c r="C55" s="414"/>
      <c r="D55" s="417" t="s">
        <v>144</v>
      </c>
      <c r="E55" s="417"/>
      <c r="F55" s="417"/>
    </row>
    <row r="56" spans="1:18" ht="15.75" x14ac:dyDescent="0.25">
      <c r="A56" s="414" t="s">
        <v>136</v>
      </c>
      <c r="B56" s="414"/>
      <c r="C56" s="414"/>
      <c r="D56" s="421" t="s">
        <v>145</v>
      </c>
      <c r="E56" s="421"/>
      <c r="F56" s="421"/>
    </row>
    <row r="57" spans="1:18" ht="15.75" x14ac:dyDescent="0.25">
      <c r="A57" s="414" t="s">
        <v>139</v>
      </c>
      <c r="B57" s="414"/>
      <c r="C57" s="414"/>
      <c r="D57" s="433" t="s">
        <v>146</v>
      </c>
      <c r="E57" s="425"/>
      <c r="F57" s="426"/>
    </row>
    <row r="58" spans="1:18" ht="21.75" customHeight="1" thickBot="1" x14ac:dyDescent="0.3">
      <c r="A58" s="414" t="s">
        <v>141</v>
      </c>
      <c r="B58" s="414"/>
      <c r="C58" s="414"/>
      <c r="D58" s="431" t="s">
        <v>143</v>
      </c>
      <c r="E58" s="431"/>
      <c r="F58" s="432"/>
    </row>
    <row r="60" spans="1:18" x14ac:dyDescent="0.25">
      <c r="A60" s="134" t="s">
        <v>147</v>
      </c>
      <c r="B60" s="134"/>
      <c r="C60" s="134"/>
      <c r="D60" s="134"/>
      <c r="E60" s="134"/>
    </row>
    <row r="63" spans="1:18" x14ac:dyDescent="0.25">
      <c r="F63" s="22"/>
      <c r="G63" s="22"/>
    </row>
    <row r="64" spans="1:18" ht="15.75" x14ac:dyDescent="0.25">
      <c r="B64" s="135"/>
      <c r="C64" s="135"/>
      <c r="D64" s="135"/>
      <c r="E64" s="135"/>
      <c r="F64" s="135"/>
      <c r="G64" s="135"/>
      <c r="H64" s="135"/>
      <c r="I64" s="135"/>
      <c r="J64" s="135"/>
      <c r="K64" s="135"/>
      <c r="L64" s="135"/>
      <c r="M64" s="135"/>
      <c r="N64" s="135"/>
      <c r="O64" s="135"/>
      <c r="P64" s="135"/>
      <c r="R64" s="135"/>
    </row>
  </sheetData>
  <sheetProtection algorithmName="SHA-512" hashValue="cI5FaBlHfMW6CkbM3AdloAdWh/i/dmA3v53cxomVlCfLWlnax+U9RLeHuRXzzyW+vvHfBecDzrSfVGBIumIu2A==" saltValue="LsXb65uJbynBvK0PbxUyLA==" spinCount="100000" sheet="1" objects="1" scenarios="1" selectLockedCells="1" selectUnlockedCells="1"/>
  <mergeCells count="66">
    <mergeCell ref="A57:C57"/>
    <mergeCell ref="D57:F57"/>
    <mergeCell ref="A58:C58"/>
    <mergeCell ref="D58:F58"/>
    <mergeCell ref="A54:C54"/>
    <mergeCell ref="D54:F54"/>
    <mergeCell ref="A55:C55"/>
    <mergeCell ref="D55:F55"/>
    <mergeCell ref="A56:C56"/>
    <mergeCell ref="D56:F56"/>
    <mergeCell ref="A51:C51"/>
    <mergeCell ref="D51:F51"/>
    <mergeCell ref="G51:I51"/>
    <mergeCell ref="J51:L51"/>
    <mergeCell ref="A52:C52"/>
    <mergeCell ref="D52:F52"/>
    <mergeCell ref="G52:I52"/>
    <mergeCell ref="J52:L52"/>
    <mergeCell ref="A49:C49"/>
    <mergeCell ref="D49:F49"/>
    <mergeCell ref="G49:I49"/>
    <mergeCell ref="J49:L49"/>
    <mergeCell ref="A50:C50"/>
    <mergeCell ref="D50:F50"/>
    <mergeCell ref="G50:I50"/>
    <mergeCell ref="J50:L50"/>
    <mergeCell ref="A44:L44"/>
    <mergeCell ref="A45:L45"/>
    <mergeCell ref="A47:L47"/>
    <mergeCell ref="A48:C48"/>
    <mergeCell ref="D48:F48"/>
    <mergeCell ref="G48:I48"/>
    <mergeCell ref="J48:L48"/>
    <mergeCell ref="A26:A29"/>
    <mergeCell ref="B26:F27"/>
    <mergeCell ref="G26:I27"/>
    <mergeCell ref="J26:L27"/>
    <mergeCell ref="B28:B29"/>
    <mergeCell ref="C28:D28"/>
    <mergeCell ref="E28:E29"/>
    <mergeCell ref="L28:L29"/>
    <mergeCell ref="F28:F29"/>
    <mergeCell ref="G28:G29"/>
    <mergeCell ref="H28:H29"/>
    <mergeCell ref="I28:I29"/>
    <mergeCell ref="J28:J29"/>
    <mergeCell ref="K28:K29"/>
    <mergeCell ref="A2:D2"/>
    <mergeCell ref="E2:L2"/>
    <mergeCell ref="A4:L4"/>
    <mergeCell ref="K5:L5"/>
    <mergeCell ref="A6:L6"/>
    <mergeCell ref="A8:A11"/>
    <mergeCell ref="B8:F9"/>
    <mergeCell ref="G8:I9"/>
    <mergeCell ref="J8:L9"/>
    <mergeCell ref="B10:B11"/>
    <mergeCell ref="J10:J11"/>
    <mergeCell ref="K10:K11"/>
    <mergeCell ref="L10:L11"/>
    <mergeCell ref="C10:D10"/>
    <mergeCell ref="E10:E11"/>
    <mergeCell ref="F10:F11"/>
    <mergeCell ref="G10:G11"/>
    <mergeCell ref="H10:H11"/>
    <mergeCell ref="I10:I11"/>
  </mergeCells>
  <conditionalFormatting sqref="J8 J30:L41">
    <cfRule type="cellIs" dxfId="7" priority="6" stopIfTrue="1" operator="lessThan">
      <formula>-1</formula>
    </cfRule>
  </conditionalFormatting>
  <conditionalFormatting sqref="J12:L23">
    <cfRule type="cellIs" dxfId="6" priority="9" stopIfTrue="1" operator="lessThan">
      <formula>-1</formula>
    </cfRule>
  </conditionalFormatting>
  <conditionalFormatting sqref="J24:L24">
    <cfRule type="cellIs" dxfId="5" priority="8" stopIfTrue="1" operator="lessThan">
      <formula>-1</formula>
    </cfRule>
  </conditionalFormatting>
  <conditionalFormatting sqref="J10 L10">
    <cfRule type="cellIs" dxfId="4" priority="7" stopIfTrue="1" operator="lessThan">
      <formula>-1</formula>
    </cfRule>
  </conditionalFormatting>
  <conditionalFormatting sqref="J26">
    <cfRule type="cellIs" dxfId="3" priority="3" stopIfTrue="1" operator="lessThan">
      <formula>-1</formula>
    </cfRule>
  </conditionalFormatting>
  <conditionalFormatting sqref="K10">
    <cfRule type="cellIs" dxfId="2" priority="5" stopIfTrue="1" operator="lessThan">
      <formula>-1</formula>
    </cfRule>
  </conditionalFormatting>
  <conditionalFormatting sqref="J28 L28">
    <cfRule type="cellIs" dxfId="1" priority="4" stopIfTrue="1" operator="lessThan">
      <formula>-1</formula>
    </cfRule>
  </conditionalFormatting>
  <conditionalFormatting sqref="K28">
    <cfRule type="cellIs" dxfId="0" priority="2" stopIfTrue="1" operator="lessThan">
      <formula>-1</formula>
    </cfRule>
  </conditionalFormatting>
  <hyperlinks>
    <hyperlink ref="D57" r:id="rId1" xr:uid="{00000000-0004-0000-0400-000000000000}"/>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6FFF77338B535946AF02980127990A65" ma:contentTypeVersion="2" ma:contentTypeDescription="Crear nuevo documento." ma:contentTypeScope="" ma:versionID="cd8521ab9a309862bc19eca074e26fec">
  <xsd:schema xmlns:xsd="http://www.w3.org/2001/XMLSchema" xmlns:xs="http://www.w3.org/2001/XMLSchema" xmlns:p="http://schemas.microsoft.com/office/2006/metadata/properties" xmlns:ns2="d337efe5-5fff-41f6-90c1-e7418aedeb8b" targetNamespace="http://schemas.microsoft.com/office/2006/metadata/properties" ma:root="true" ma:fieldsID="8838710ec4c17e206620415d611a11d8" ns2:_="">
    <xsd:import namespace="d337efe5-5fff-41f6-90c1-e7418aedeb8b"/>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37efe5-5fff-41f6-90c1-e7418aedeb8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F83C223-32A7-4154-B893-85DB41B303E5}">
  <ds:schemaRefs>
    <ds:schemaRef ds:uri="http://purl.org/dc/dcmitype/"/>
    <ds:schemaRef ds:uri="d337efe5-5fff-41f6-90c1-e7418aedeb8b"/>
    <ds:schemaRef ds:uri="http://purl.org/dc/elements/1.1/"/>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terms/"/>
  </ds:schemaRefs>
</ds:datastoreItem>
</file>

<file path=customXml/itemProps2.xml><?xml version="1.0" encoding="utf-8"?>
<ds:datastoreItem xmlns:ds="http://schemas.openxmlformats.org/officeDocument/2006/customXml" ds:itemID="{E31A4BA1-6EEF-4BB7-B41B-F871AFBB78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37efe5-5fff-41f6-90c1-e7418aedeb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00CEB9B-8448-41AB-B708-73AACAD9521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GIROS SGP-TOLIMA</vt:lpstr>
      <vt:lpstr>GIROS VERSUS CTANOMINA</vt:lpstr>
      <vt:lpstr>GIRO VERSUS CTA DIFNOMINA</vt:lpstr>
      <vt:lpstr>GIROS VERSUS CTANOMINA PENSIO.</vt:lpstr>
      <vt:lpstr>SSF 2020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Gilberto Alfonso Ramirez Gomez</dc:creator>
  <cp:keywords/>
  <dc:description/>
  <cp:lastModifiedBy>GEIDY KATHERINE HERNANDEZ CARRILLO</cp:lastModifiedBy>
  <cp:revision/>
  <dcterms:created xsi:type="dcterms:W3CDTF">2018-12-06T17:10:30Z</dcterms:created>
  <dcterms:modified xsi:type="dcterms:W3CDTF">2020-10-01T18:03:08Z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0x0101006FFF77338B535946AF02980127990A65</vt:lpwstr>
  </property>
</Properties>
</file>