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https://sedtolimagovco-my.sharepoint.com/personal/geidy_hernandez_sedtolima_gov_co/Documents/SISTEMAS/publicaciones/2023/Planeacion/"/>
    </mc:Choice>
  </mc:AlternateContent>
  <xr:revisionPtr revIDLastSave="1" documentId="8_{C6AC2891-652E-48CF-8DAD-026487189B94}" xr6:coauthVersionLast="47" xr6:coauthVersionMax="47" xr10:uidLastSave="{DF12F198-60E9-49F4-8339-0BDD6FD702AF}"/>
  <workbookProtection workbookAlgorithmName="SHA-512" workbookHashValue="Qq0YDSo2nO9JjmJGCTCvizYduXCQkCjjAyG8WwoACo9/AqbkELtTG9Y8PafmO4R9CI5oYKcwKgONVnlQ0tBOzw==" workbookSaltValue="PIpRLynByz236qa7Fy+dww==" workbookSpinCount="100000" lockStructure="1"/>
  <bookViews>
    <workbookView xWindow="-28920" yWindow="-990" windowWidth="29040" windowHeight="15720" tabRatio="694" firstSheet="1" activeTab="1" xr2:uid="{00000000-000D-0000-FFFF-FFFF00000000}"/>
  </bookViews>
  <sheets>
    <sheet name="Hoja1" sheetId="3" state="hidden" r:id="rId1"/>
    <sheet name="MAPA DE RIESGO" sheetId="1" r:id="rId2"/>
    <sheet name="Hoja3" sheetId="5" state="hidden" r:id="rId3"/>
    <sheet name="Listas" sheetId="2" state="hidden"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6" i="1" l="1"/>
  <c r="N34" i="1"/>
  <c r="N30" i="1"/>
  <c r="N27" i="1"/>
  <c r="N24" i="1"/>
  <c r="U37" i="1" l="1"/>
  <c r="V37" i="1" s="1"/>
  <c r="M17" i="1"/>
  <c r="R17" i="1"/>
  <c r="S17" i="1"/>
  <c r="S22" i="1"/>
  <c r="R22" i="1"/>
  <c r="S21" i="1"/>
  <c r="R21" i="1"/>
  <c r="M21" i="1"/>
  <c r="S20" i="1"/>
  <c r="R20" i="1"/>
  <c r="S19" i="1"/>
  <c r="R19" i="1"/>
  <c r="N19" i="1"/>
  <c r="M19" i="1"/>
  <c r="U19" i="1" l="1"/>
  <c r="V19" i="1" s="1"/>
  <c r="U21" i="1"/>
  <c r="U20" i="1"/>
  <c r="U22" i="1"/>
  <c r="W22" i="1"/>
  <c r="Y19" i="1" s="1"/>
  <c r="X19" i="1" s="1"/>
  <c r="U36" i="1"/>
  <c r="N7" i="1"/>
  <c r="V20" i="1" l="1"/>
  <c r="V21" i="1" s="1"/>
  <c r="Z19" i="1" s="1"/>
  <c r="AA19" i="1" s="1"/>
  <c r="AB19" i="1" s="1"/>
  <c r="N5" i="1"/>
  <c r="X9" i="1" l="1"/>
  <c r="AB24" i="1"/>
  <c r="M36" i="1"/>
  <c r="V36" i="1" s="1"/>
  <c r="M35" i="1"/>
  <c r="M34" i="1"/>
  <c r="M31" i="1"/>
  <c r="M30" i="1"/>
  <c r="M28" i="1"/>
  <c r="M27" i="1"/>
  <c r="U35" i="1"/>
  <c r="U34" i="1"/>
  <c r="U33" i="1"/>
  <c r="U32" i="1"/>
  <c r="U31" i="1"/>
  <c r="U30" i="1"/>
  <c r="U28" i="1"/>
  <c r="Z27" i="1" s="1"/>
  <c r="U27" i="1"/>
  <c r="U26" i="1"/>
  <c r="U25" i="1"/>
  <c r="U24" i="1"/>
  <c r="M25" i="1"/>
  <c r="W24" i="1" s="1"/>
  <c r="M24" i="1"/>
  <c r="M14" i="1"/>
  <c r="S14" i="1"/>
  <c r="S15" i="1"/>
  <c r="S16" i="1"/>
  <c r="S18" i="1"/>
  <c r="S13" i="1"/>
  <c r="S12" i="1"/>
  <c r="S11" i="1"/>
  <c r="S6" i="1"/>
  <c r="S7" i="1"/>
  <c r="S8" i="1"/>
  <c r="S9" i="1"/>
  <c r="S10" i="1"/>
  <c r="S5" i="1"/>
  <c r="R14" i="1"/>
  <c r="R15" i="1"/>
  <c r="R16" i="1"/>
  <c r="R18" i="1"/>
  <c r="R11" i="1"/>
  <c r="R13" i="1"/>
  <c r="R12" i="1"/>
  <c r="R10" i="1"/>
  <c r="R8" i="1"/>
  <c r="R9" i="1"/>
  <c r="R6" i="1"/>
  <c r="R7" i="1"/>
  <c r="R5" i="1"/>
  <c r="N14" i="1"/>
  <c r="W14" i="1"/>
  <c r="N9" i="1"/>
  <c r="M13" i="1"/>
  <c r="W9" i="1" s="1"/>
  <c r="M9" i="1"/>
  <c r="M8" i="1"/>
  <c r="M7" i="1"/>
  <c r="M6" i="1"/>
  <c r="W5" i="1" s="1"/>
  <c r="W6" i="1" s="1"/>
  <c r="M5" i="1"/>
  <c r="U5" i="1" l="1"/>
  <c r="V5" i="1" s="1"/>
  <c r="V24" i="1"/>
  <c r="V25" i="1" s="1"/>
  <c r="V26" i="1" s="1"/>
  <c r="Z24" i="1" s="1"/>
  <c r="V27" i="1"/>
  <c r="W27" i="1" s="1"/>
  <c r="V34" i="1"/>
  <c r="W34" i="1" s="1"/>
  <c r="U7" i="1"/>
  <c r="V7" i="1" s="1"/>
  <c r="Z7" i="1" s="1"/>
  <c r="AA7" i="1" s="1"/>
  <c r="Z36" i="1"/>
  <c r="V30" i="1"/>
  <c r="V31" i="1" s="1"/>
  <c r="V32" i="1" s="1"/>
  <c r="Z30" i="1" s="1"/>
  <c r="V33" i="1"/>
  <c r="W33" i="1" s="1"/>
  <c r="Y30" i="1" s="1"/>
  <c r="Y5" i="1"/>
  <c r="X5" i="1" s="1"/>
  <c r="W36" i="1"/>
  <c r="Y36" i="1" s="1"/>
  <c r="V28" i="1"/>
  <c r="W28" i="1" s="1"/>
  <c r="Y27" i="1" s="1"/>
  <c r="U8" i="1"/>
  <c r="W7" i="1" s="1"/>
  <c r="U14" i="1"/>
  <c r="V14" i="1" s="1"/>
  <c r="Z14" i="1" s="1"/>
  <c r="AA14" i="1" s="1"/>
  <c r="AB14" i="1" s="1"/>
  <c r="U11" i="1"/>
  <c r="U6" i="1"/>
  <c r="U10" i="1"/>
  <c r="U9" i="1"/>
  <c r="V9" i="1" s="1"/>
  <c r="W30" i="1" l="1"/>
  <c r="V35" i="1"/>
  <c r="W8" i="1"/>
  <c r="Y7" i="1" s="1"/>
  <c r="X7" i="1" s="1"/>
  <c r="V10" i="1"/>
  <c r="V11" i="1" s="1"/>
  <c r="Z9" i="1" s="1"/>
  <c r="AA9" i="1" s="1"/>
  <c r="AB9" i="1" s="1"/>
  <c r="AB30" i="1"/>
  <c r="V8" i="1"/>
  <c r="V6" i="1"/>
  <c r="Z5" i="1" s="1"/>
  <c r="AA5" i="1" s="1"/>
  <c r="AB5" i="1" s="1"/>
  <c r="W35" i="1" l="1"/>
  <c r="Y34" i="1" s="1"/>
  <c r="AB34" i="1" s="1"/>
  <c r="Z34" i="1"/>
  <c r="AB7" i="1"/>
</calcChain>
</file>

<file path=xl/sharedStrings.xml><?xml version="1.0" encoding="utf-8"?>
<sst xmlns="http://schemas.openxmlformats.org/spreadsheetml/2006/main" count="548" uniqueCount="320">
  <si>
    <t>GOBERNACIÓN DEL TOLIMA
NIT: 800.113.672-7
SECRETARIA DE PLANEACIÓN Y TIC
DESPACHO</t>
  </si>
  <si>
    <t xml:space="preserve">TIPO DE PROCESO </t>
  </si>
  <si>
    <t xml:space="preserve">PROCESO </t>
  </si>
  <si>
    <t xml:space="preserve">OBJETIVO DEL PROCESO </t>
  </si>
  <si>
    <t xml:space="preserve">NO. </t>
  </si>
  <si>
    <t>NOMBRE DEL RIESGO</t>
  </si>
  <si>
    <t>DESCRIPCIÓN DEL RIESGO</t>
  </si>
  <si>
    <t>CAUSAS (FACTORES INTERNOS EXTERNOS)</t>
  </si>
  <si>
    <t>CONSECUENCIAS (EFECTOS)</t>
  </si>
  <si>
    <t xml:space="preserve">RIESGO INHERENTE </t>
  </si>
  <si>
    <t xml:space="preserve">CONTROL </t>
  </si>
  <si>
    <t xml:space="preserve">RIESGO RESIDUAL </t>
  </si>
  <si>
    <t>OPCIÓN DE MANEJO</t>
  </si>
  <si>
    <t>SOPORTE DE LA ACTIVIDAD</t>
  </si>
  <si>
    <t xml:space="preserve">RESPONSABLE DE LA ACCIÓN </t>
  </si>
  <si>
    <t>PERIODO SEGUIMIENTO</t>
  </si>
  <si>
    <t>FECHA DE INICIO</t>
  </si>
  <si>
    <t>FECHA DE TERMINACIÓN</t>
  </si>
  <si>
    <t>IMPACTO</t>
  </si>
  <si>
    <t>PROBABILIDAD</t>
  </si>
  <si>
    <t xml:space="preserve">NIVEL </t>
  </si>
  <si>
    <t xml:space="preserve">GESTIÓN </t>
  </si>
  <si>
    <t>MAYOR</t>
  </si>
  <si>
    <t>ALTO</t>
  </si>
  <si>
    <t>Mitigar</t>
  </si>
  <si>
    <t>Semestral</t>
  </si>
  <si>
    <t>Transferir</t>
  </si>
  <si>
    <t>Anual</t>
  </si>
  <si>
    <t xml:space="preserve">
Posibilidad de incumplimiento de las actividades definidas en los Planes institucionales por falta de seguimiento en los periodos establecidos debido a la inexistencia de estructura organizacional dentro de la Dirección.
</t>
  </si>
  <si>
    <t>MODERADO</t>
  </si>
  <si>
    <t>Trimestral</t>
  </si>
  <si>
    <t xml:space="preserve">Falta de seguimiento oportuno de los planes dentro de los periodos establecidos. </t>
  </si>
  <si>
    <t>Mensual</t>
  </si>
  <si>
    <t>PROBABLE</t>
  </si>
  <si>
    <t xml:space="preserve">Reducir </t>
  </si>
  <si>
    <t xml:space="preserve">1) Alta demora en el cubrimiento de vacancias de planta.
2) Deficiencia en el análisis técnico para el cubrimiento de las vacancias
</t>
  </si>
  <si>
    <t>1) Incumplimiento en la prestacion del servicio educativo                                                                                                                                                                   2) Incremento de requerimiento de quejas por parte de Rectores, padres de familia
3) Afetación en el normal funcionamiento de otras areas y Macroprocesos
4) Investigaciones disciplinarias, fiscales por parte de los entes de control 
5) Pérdida de imagen de la Entidad
6) Pérdida de confianza por parte de los funcionarios ante la Entidad</t>
  </si>
  <si>
    <t xml:space="preserve">La SECD se reune con la alta dirección, para pactar compromisos en el procedimento de cubrimiento de vacancias, tales como: 
- respeto a la estructura establecida
- priorización en los tiempos de respuesta
-priorización en el  análisis técnico, que
atienda las necesidades reales. 
esta reunion se realizara semestralmente y como evedencia se presenta acta de reunion de la SECD con la Alta direccion </t>
  </si>
  <si>
    <t>acta de reunión de la SECD con la Alta Dirección</t>
  </si>
  <si>
    <t>La Secretaría de Educación y Cultura- Lider Gestión TH</t>
  </si>
  <si>
    <t xml:space="preserve">PROCESO MISIONAL </t>
  </si>
  <si>
    <t>GESTION DE LA PRESTACION DEL SERVICIO EDUCATIVO Y CULTURAL</t>
  </si>
  <si>
    <t>Posibilidad de recibir o solicitar cualquier dádiva o beneficio a nombre propio o de terceros para beneficiar instituciones educativas oficiales no priozadas con dotación tecnológica.</t>
  </si>
  <si>
    <t>CORRUPCIÓN</t>
  </si>
  <si>
    <t>1. Manipular los sistemas de información de infraestructura tecnológica</t>
  </si>
  <si>
    <t>2. Omitir los sistemas de información de matrícula oficiales</t>
  </si>
  <si>
    <t>Actas y/o informes</t>
  </si>
  <si>
    <t xml:space="preserve">2. Falta de seguimiento de los recursos </t>
  </si>
  <si>
    <t>Actas de visita o Informes de seguimiento (registros fotográficos)</t>
  </si>
  <si>
    <t xml:space="preserve">2. Insuficiente capacidad operativa por falta de recurso humano para atender las necesidades del servicio educativo  en territorio. </t>
  </si>
  <si>
    <t>EFICIENCIA</t>
  </si>
  <si>
    <t>TIPO</t>
  </si>
  <si>
    <t>IMPLEMENTACION</t>
  </si>
  <si>
    <t>MANUAL 15%</t>
  </si>
  <si>
    <t>CORRECTIVO 10%</t>
  </si>
  <si>
    <t xml:space="preserve">2. Omitir los requerimientos previamente radicados para la asignación de beneficiarios. </t>
  </si>
  <si>
    <t xml:space="preserve">1. Manipular la lista de chequeo que se debe implementar en las visitas      </t>
  </si>
  <si>
    <t>2. Omisión de requisitos establecidos en  la normativa para tramitar novedades</t>
  </si>
  <si>
    <t xml:space="preserve">3. Manipulación de acta de visitas      </t>
  </si>
  <si>
    <t>BAJO</t>
  </si>
  <si>
    <t xml:space="preserve">1. Manipulación de criterios para asignar beneficios. </t>
  </si>
  <si>
    <t>Posibilidad de incumplimiento en el plan de asistencia técnica debido a demoras en la ejecución de las estrategias de acompañamiento y asistencia en las instituciones educativas.</t>
  </si>
  <si>
    <t>CLAF. DEL RIESGO</t>
  </si>
  <si>
    <t>Esta práctica compromete la integridad y la imparcialidad del proceso de asignación, ya que se priorizan intereses particulares en lugar de seleccionar a los beneficiarios de acuerdo con los criterios objetivos y justos establecidos. Como resultado, personas que no cumplan con los requisitos necesarios podrían acceder a los beneficios, lo que implica un uso inadecuado de los recursos y excluye a aquellos que sí cumplen con los criterios establecidos.</t>
  </si>
  <si>
    <t>MAPA DE RIESGOS INSTITUCIONALES GOBERNACIÓN DEL TOLIMA 2023                                                                             VERSIÓN 5 - 2023</t>
  </si>
  <si>
    <t>Actas</t>
  </si>
  <si>
    <t>El riesgo de recibir o solicitar cualquier dádiva o beneficio a nombre propio o de terceros con el objetivo de beneficiar a instituciones educativas oficiales no priorizadas con dotación tecnológica es una situación que puede comprometer la ética, la equidad y la transparencia en el ámbito educativo.</t>
  </si>
  <si>
    <t>EXTREMO</t>
  </si>
  <si>
    <t>%</t>
  </si>
  <si>
    <t>Alta</t>
  </si>
  <si>
    <t>Catastrófico</t>
  </si>
  <si>
    <t>Baja</t>
  </si>
  <si>
    <t>Bajo</t>
  </si>
  <si>
    <t>Alto</t>
  </si>
  <si>
    <t>CLASIFICACION DEL CONTROL</t>
  </si>
  <si>
    <t xml:space="preserve">PREVENTIVO </t>
  </si>
  <si>
    <t>PREVENTIVO</t>
  </si>
  <si>
    <t xml:space="preserve">CORRECTIVO </t>
  </si>
  <si>
    <t>Preventivo</t>
  </si>
  <si>
    <t>correctivo</t>
  </si>
  <si>
    <t>PROBABILIDAD RESIDUAL</t>
  </si>
  <si>
    <t>IMPACTO RESIDUAL</t>
  </si>
  <si>
    <t xml:space="preserve">DETECTIVO </t>
  </si>
  <si>
    <t>Mayor</t>
  </si>
  <si>
    <t>Extremo</t>
  </si>
  <si>
    <t>MATRIZ DE CALOR (NIVELES DE SEVERIDAD DEL RIESGO)</t>
  </si>
  <si>
    <t>FRECUENCIA</t>
  </si>
  <si>
    <t>NIVEL</t>
  </si>
  <si>
    <t>AFECTACIÓN ECONÓMICA</t>
  </si>
  <si>
    <t>REPUTACIONAL</t>
  </si>
  <si>
    <t>Muy Baja</t>
  </si>
  <si>
    <t xml:space="preserve">La actividad que conlleva el riesgo se ejecuta
como máximos 2 veces por año </t>
  </si>
  <si>
    <t>Leve</t>
  </si>
  <si>
    <t>Afectación menor a 10 SMLMV</t>
  </si>
  <si>
    <t>El riesgo afecta la imagen de algún área de la
organización.</t>
  </si>
  <si>
    <t>Muy Alta 100%</t>
  </si>
  <si>
    <t>La actividad que conlleva el riesgo se ejecuta de
3 a 24 veces por año</t>
  </si>
  <si>
    <t>Menor</t>
  </si>
  <si>
    <t>Entre 10 y 50 SMLMV</t>
  </si>
  <si>
    <t>El riesgo afecta la imagen de la entidad
internamente, de conocimiento general nivel interno, de junta directiva y accionistas y/o de
proveedores</t>
  </si>
  <si>
    <t>Alta 80%</t>
  </si>
  <si>
    <t>Media</t>
  </si>
  <si>
    <t xml:space="preserve">La actividad que conlleva el riesgo se ejecuta de
24 a 500 veces por año </t>
  </si>
  <si>
    <t>Moderado</t>
  </si>
  <si>
    <t xml:space="preserve">Entre 50 y 100 SMLMV </t>
  </si>
  <si>
    <t>El riesgo afecta la imagen de la entidad con algunos usuarios de relevancia frente al logro de los objetivos.</t>
  </si>
  <si>
    <t>Media 60%</t>
  </si>
  <si>
    <t>La actividad que conlleva el riesgo se ejecuta
mínimo 500 veces al año y máximo 5000 veces
por año</t>
  </si>
  <si>
    <t>Entre 100 y 500 SMLMV</t>
  </si>
  <si>
    <t>El riesgo afecta la imagen de la entidad con efecto publicitario sostenido a nivel de sector administrativo, nivel departamental o municipal.</t>
  </si>
  <si>
    <t>Baja 40%</t>
  </si>
  <si>
    <t>Muy Alta</t>
  </si>
  <si>
    <t xml:space="preserve">La actividad que conlleva el riesgo se ejecuta más
de 5000 veces por año </t>
  </si>
  <si>
    <t>Mayor a 500 SMLMV</t>
  </si>
  <si>
    <t>El riesgo afecta la imagen de la entidad a nivel nacional, con efecto publicitario sostenido a nivel país.</t>
  </si>
  <si>
    <t>Muy Baja 20%</t>
  </si>
  <si>
    <t>Leve 20%</t>
  </si>
  <si>
    <t>Menor 40%</t>
  </si>
  <si>
    <t>Moderado 60%</t>
  </si>
  <si>
    <t>Mayor 80%</t>
  </si>
  <si>
    <t>Catastrófico 100%</t>
  </si>
  <si>
    <t>Peso</t>
  </si>
  <si>
    <t>EFICIENCIA DEL CONTROL</t>
  </si>
  <si>
    <t>TIPO DE CONTROL</t>
  </si>
  <si>
    <t>Detectivo</t>
  </si>
  <si>
    <t>Correctivo</t>
  </si>
  <si>
    <t>IMPLEMENTACIÓN</t>
  </si>
  <si>
    <t>Automático</t>
  </si>
  <si>
    <t>Manual</t>
  </si>
  <si>
    <t>TRATAMIENTO DEL RIESGO</t>
  </si>
  <si>
    <t>Reducir</t>
  </si>
  <si>
    <t>Aceptar</t>
  </si>
  <si>
    <t>Evitar</t>
  </si>
  <si>
    <t>lu.villarraga@hotmail.com</t>
  </si>
  <si>
    <t>riesgo de asisnacion de presuesto adecuado para planta</t>
  </si>
  <si>
    <t>recurso humanio</t>
  </si>
  <si>
    <t xml:space="preserve"> El riesgo de incumplimiento de las actividades definidas en los Planes institucionales debido a la falta de seguimiento en los periodos establecidos, ocasionada por la inexistencia de una estructura organizacional adecuada dentro de la Dirección, puede tener varias implicaciones negativas para la direccion de Cultura.</t>
  </si>
  <si>
    <t>Informes de avances de ejecucion</t>
  </si>
  <si>
    <t xml:space="preserve">Actas </t>
  </si>
  <si>
    <t>Directora Administrativa y Financiera SECD Tolima</t>
  </si>
  <si>
    <t>Actas, documentos instructivos</t>
  </si>
  <si>
    <t>Profesional Universitario Lider del area Prestaciones sociales de la SECD</t>
  </si>
  <si>
    <t>Informes mensuales</t>
  </si>
  <si>
    <t>Informes y data</t>
  </si>
  <si>
    <t xml:space="preserve">PROCESO: GESTION DE LA PRESTACION DEL SERVICIO EDUCATIVO Y CULTURAL- SEGURIDAD DIGITAL  </t>
  </si>
  <si>
    <t>PROCESO</t>
  </si>
  <si>
    <t xml:space="preserve">No. </t>
  </si>
  <si>
    <t>Nombre del Riesgo</t>
  </si>
  <si>
    <t xml:space="preserve">ACTIVO </t>
  </si>
  <si>
    <t>Descripción del riesgo</t>
  </si>
  <si>
    <t xml:space="preserve">AMENAZA </t>
  </si>
  <si>
    <t>Clasificación del Riesgo</t>
  </si>
  <si>
    <t>Causas (Factores internos externos)</t>
  </si>
  <si>
    <t>Consecuencias  (Efectos)</t>
  </si>
  <si>
    <t xml:space="preserve">Riesgo Inherente </t>
  </si>
  <si>
    <t xml:space="preserve">Control </t>
  </si>
  <si>
    <t xml:space="preserve">Riesgo Residual </t>
  </si>
  <si>
    <t>Opción de manejo</t>
  </si>
  <si>
    <t>Soporte de la Actividad</t>
  </si>
  <si>
    <t xml:space="preserve">Responsable de la acción </t>
  </si>
  <si>
    <t>Periodo Seguimiento</t>
  </si>
  <si>
    <t>Fecha de Inicio</t>
  </si>
  <si>
    <t>Fecha de terminación</t>
  </si>
  <si>
    <t>Impacto</t>
  </si>
  <si>
    <t>Probabilidad</t>
  </si>
  <si>
    <t xml:space="preserve">Nivel </t>
  </si>
  <si>
    <t xml:space="preserve">Acceso no autorizado a los Activos de Informacion (Sistemas de Informacion y Bases de Datos) </t>
  </si>
  <si>
    <t xml:space="preserve">1. Sistemas de Informacion - 
2. Bases de Datos </t>
  </si>
  <si>
    <t>La falta de controles de acceso a la información pueden facilitar el acceso no autorizado y/o fuga de la información (confidencialidad)</t>
  </si>
  <si>
    <t>1. Pirata informático, intruso ilegal
2. Acciones no
autorizadas</t>
  </si>
  <si>
    <t>Seguridad Digital</t>
  </si>
  <si>
    <t xml:space="preserve">
1. Factor externo: Intrusión hacking 
2. Factor Interno: Suplantación de Identidad</t>
  </si>
  <si>
    <t xml:space="preserve">1. Acceso a  datos personales de docentes, rectores y administrativos
2. Robo de Información. 
3.Perdida de Activos de Información. 
4. Saboteo.
</t>
  </si>
  <si>
    <t>CATASTROFICO</t>
  </si>
  <si>
    <t>La Secretaría de Educacion y Cultura - Direccion Administrativa y Financiera Oficina de Gestión de Tecnológia y Sistemas de Informacion, monitorea la red de datos (Interna y Externa) a través del uso de la Plataforma de Seguridad.  Es de indicar que anualmente se renueva la plataforma de seguridad.</t>
  </si>
  <si>
    <t>POSIBLE</t>
  </si>
  <si>
    <t xml:space="preserve">Registro de LOGS que genera la plataforma de seguridad </t>
  </si>
  <si>
    <t>La Secretaria de Educación y Cultura - Dirección Administrativa y Financiera - Oficina de Gestion de TI y Sistemas de Informacion</t>
  </si>
  <si>
    <t xml:space="preserve">anual </t>
  </si>
  <si>
    <t>Activo de informacion afectado por un daño</t>
  </si>
  <si>
    <t xml:space="preserve">1. Información
2. Software
3. Hardware
4. Instalaciones </t>
  </si>
  <si>
    <t>Pérdida o deterioro de la información o de los medios donde se almacenan o procesan algunos activos de información ocasionados por daño en estos activos (integridad)</t>
  </si>
  <si>
    <t>1. Fallas técnicas
2. Daño físico</t>
  </si>
  <si>
    <t>1. Factor Interno: Ausencia o deficiencia de mantenimiento a la infraestructura TI de la Secretaría de Educación
2. Factor Externo:  Virus, Malware, Ransomware, etc.
3. Red eléctrica inestable</t>
  </si>
  <si>
    <t xml:space="preserve">
1. Afectación de los procesos. 2. Deterioro o pérdida de infromación.
</t>
  </si>
  <si>
    <t xml:space="preserve">La Secretaría de Educacion y Cultura - Direccion Administrativa y Financiera Oficina de Gestión de Tecnológia y Sistemas de Informacion, semestralmente realiza mantenimiento de la Infraestructura TI de la Secretaría de Educación y Cultura, así como la renovación anual del software antivirus ESET para el control de software malicioso. </t>
  </si>
  <si>
    <t>Informes de mantenimiento al dataceter 
Contrato de renovación del antivirus</t>
  </si>
  <si>
    <t xml:space="preserve">semestral </t>
  </si>
  <si>
    <t xml:space="preserve">Activos de informacion afectados por un evento disruptivo que genera indisponibilidad </t>
  </si>
  <si>
    <t>1. Intangibles
2. Componentes
de red
3. Servicios
4. Información
5. Software
6. Hardware</t>
  </si>
  <si>
    <t>Afectación en la prestación de los servicios TI  por eventos que afectan la disponibilidad de los activos de información</t>
  </si>
  <si>
    <t>1. Daño físico 
2. eventos naturales 
3. Pérdidas de los
servicios esenciales
4. Fallas técnicas
5. acciones no autorizadas</t>
  </si>
  <si>
    <t>1. Factor Interno: Daño en la Infraestructura TI, Falta de Copias de Seguridad y ausencia de sistemas de alta Disponibilidad en la Infraestructura TI
2. Factor Externo:  Sabotaje, Hacking, Eventos Naturales, Fallas en el operador de internet</t>
  </si>
  <si>
    <t xml:space="preserve">1. Afectación de los procesos. 2. Deterioro o pérdida de infromación.
3. perdidad de imagen corporativa
4. carga laboral  
</t>
  </si>
  <si>
    <t>La Secretaría de Educacion y Cultura - Direccion Administrativa y Financiera Oficina de Gestión de Tecnológia y Sistemas de Informacion, realiza la migración de los sistemas de información más criticos a la nube (Azure) para asegurar la disponibilidad en datacenter externos con sistema de alta disponibilidad, copias de seguridad diarias y capacidad de disaster recovery.</t>
  </si>
  <si>
    <t>Plataforma configurada,  implementada y en funcionamiento en Azure</t>
  </si>
  <si>
    <t xml:space="preserve">Afectación del ejercicio de inspección y vigilancia por la no aplicación de la normatividad que indica la oportunidad en el uso de los recursos del Sistema General de Participaciones (SGP). </t>
  </si>
  <si>
    <r>
      <rPr>
        <b/>
        <sz val="10"/>
        <rFont val="Arial"/>
        <family val="2"/>
      </rPr>
      <t xml:space="preserve">
Posibilidad de amonestaciones por llamados de atención o sanciones del Ministerio de Educación Nacional y entes de control debido a la inexistencia de mecanismos de control y seguimiento a la prestación del servicio educativo para la garantía del  derecho a la educación.</t>
    </r>
    <r>
      <rPr>
        <sz val="10"/>
        <rFont val="Arial"/>
        <family val="2"/>
      </rPr>
      <t xml:space="preserve">
</t>
    </r>
  </si>
  <si>
    <t>FISCAL</t>
  </si>
  <si>
    <t>A partir de la fecha de aprobación</t>
  </si>
  <si>
    <t xml:space="preserve">Semestral
</t>
  </si>
  <si>
    <t>1. Omisión de la Resolución de cumplimiento de requisitos mínimos  para la asignación de capital semilla</t>
  </si>
  <si>
    <t>Fecha de inicio</t>
  </si>
  <si>
    <t>PROCESO MISIONAL</t>
  </si>
  <si>
    <t xml:space="preserve">1. Insuficiente personal para el desarrollo de los procesos de Inspección y Vigilancia       </t>
  </si>
  <si>
    <t>2. El Departamento no ha aplicado la normatividad vigente para fortalecer al equipo de inspección y vigilancia para garantizar la prestación del servicio educativo y el derecho a la educación, asignacion del presupuesto adecuadno para el pla de actividades anual</t>
  </si>
  <si>
    <t xml:space="preserve"> La inexistencia de un equipo interdisciplinario para la ejecución de control educativo puede plantear un riesgo significativo para la garantía del derecho a la educación. Esto se debe a que la ausencia de estos mecanismos dificulta la supervisión y evaluación de la calidad educativa, así como la identificación de posibles deficiencias o incumplimientos por parte de las instituciones educativas. </t>
  </si>
  <si>
    <t>1. El Profesional Especializado de Inspección y Vigilancia  se encargará de construir con el equipo el cronograma de actividades para la consecución de los controles de vigilancia.</t>
  </si>
  <si>
    <t>2. El Profesional Especializado de Inspección y Vigilancia redacta informe de gestión de avance de cronograma de actividades ante los organismos de vigilancia.</t>
  </si>
  <si>
    <t>Profesional Especializado de Inspeccion y  Vigilancia de la Secretaria de Edcuacion y Cultura</t>
  </si>
  <si>
    <t>1. No están identificados los procesos y procedimientos del Macroproceso Gestión Cultural</t>
  </si>
  <si>
    <t>Incumplimiento en la trazabiliad de los procesos</t>
  </si>
  <si>
    <t>2. Inexistencia de personal de planta para el desarrollo de los procesos</t>
  </si>
  <si>
    <t>1. El Director de Cultura construirá los procesos y procedimientos del Macroproceso Gestión Cultural definidos en las líneas estratégicas de acuerdo con la misión de la dirección.</t>
  </si>
  <si>
    <t xml:space="preserve">2. El Director de Cultura realizará solicitud a la alta direccion para la ampliación de la planta de personal en la Direccion de Cultura </t>
  </si>
  <si>
    <t>Procesos y Procedimientos documentados, aprobados  y publicados</t>
  </si>
  <si>
    <t>Oficio de solicitud a la alta dirección para la ampliación de la planta de personal en la Direccion de Cultura</t>
  </si>
  <si>
    <t>El Director de Cultura de La Secretaria de Edcuacion y Cultura</t>
  </si>
  <si>
    <t xml:space="preserve">Posibilidad de incumplimiento en la ejecución del plan anual de permanencia por falta de capacidad operativa debido a escasez de recursos económicos.  </t>
  </si>
  <si>
    <t>Insuficiencia en la estructura organizacional para ejecución de algunos de los programas y proyectos de las actividades planeadas ya que se presenta escasez de recursos económicos directos para la oportuna gestión.</t>
  </si>
  <si>
    <t>1. Escasez en los recursos económicos</t>
  </si>
  <si>
    <t xml:space="preserve">3. Falta de articulación entre la entidad territorial Tolima y los municipios no certificados </t>
  </si>
  <si>
    <t xml:space="preserve">4. Normatividad del transporte escolar no corresponde a la realidad y capacidad de los municipios  </t>
  </si>
  <si>
    <t xml:space="preserve">Deserción escolar </t>
  </si>
  <si>
    <t xml:space="preserve">Acciones judiciales contra la entidad </t>
  </si>
  <si>
    <t xml:space="preserve">Recorte de recursos asignados por el SGP </t>
  </si>
  <si>
    <t>Pérdida de credibilidad, confianza e imagen</t>
  </si>
  <si>
    <t xml:space="preserve">Hallazgos administrativos por partes de entes de control </t>
  </si>
  <si>
    <t>1. El Director de Corbertura da cumplimiento de la ejecucion del plan de permanencia, por medio de informes de avance de ejecucion.</t>
  </si>
  <si>
    <t xml:space="preserve">2. El Director de Cobertura convoca la mesa pública del PAE, donde toma listado de asistencia y grabacion de la mesa. </t>
  </si>
  <si>
    <t>Actas de asistencia, registro, registro audio visual</t>
  </si>
  <si>
    <t xml:space="preserve">Director de Cobertura de La Secretaria de Educacion y Cultura </t>
  </si>
  <si>
    <t>Director de Cobertura de La Secretaria de Educacion y Cultura</t>
  </si>
  <si>
    <t>Incumplimiento en el plan de asistencia técnica debido a demoras en la ejecución de las estrategias de acompañamiento y asistencia en las instituciones educativas. Estas demoras podrían impactar negativamente la efectividad de las intervenciones y afectar la calidad del servicio educativo.</t>
  </si>
  <si>
    <t>1. Inadecuada toma de decisiones de la alta Gerencia</t>
  </si>
  <si>
    <t xml:space="preserve">2. Demora en el proceso contractual </t>
  </si>
  <si>
    <t xml:space="preserve">3. Alta oferta de formacion en los mismos periodos de tiempo </t>
  </si>
  <si>
    <t xml:space="preserve">
4. Participacion masiva en los sece de actividades de orden nacional  </t>
  </si>
  <si>
    <t xml:space="preserve">Pérdida de recursos </t>
  </si>
  <si>
    <t xml:space="preserve">Pérdida de imagen institucional </t>
  </si>
  <si>
    <t xml:space="preserve">Bajo porcentaje de ejecucion en el plan de asistencia tecnica </t>
  </si>
  <si>
    <t xml:space="preserve">Disminucion de horas de clases estudiantiles </t>
  </si>
  <si>
    <t xml:space="preserve">El Director de Calidad Educativa de La Secretaría de Educación y Cultura, realiza seguimiento y control al plan de asistencia tecnica de los proyectos, programas y actividades propuestas para su ejecucion, mediante mesas de trabajo y como evidencia se levantaran actas y listados de asistencia. </t>
  </si>
  <si>
    <t>Actas mesas de trabajo y listados de asistencia</t>
  </si>
  <si>
    <t>1. Insuficiente personal ademas de efecto contractual y que se opera en su mayoria por prestacion de servicios donde se pierde recursos valiosos como el tiempo de capacitacion y se expone infomacion confidencial del área de Prestaciones Sociales de la Entidad Territorial.</t>
  </si>
  <si>
    <t>2. Falta de operatividad continua y optima en la plataforma tercerizada, dispuesta por la Fiduprevisora para la verificación de términos de respuesta.</t>
  </si>
  <si>
    <t xml:space="preserve">3. Falta de culminación por parte de los sustanciadores de los trámites iniciados por cada uno de ellos, pues ninguno maneja un proceso especifico puede variar ademas que no son fijos de planta son talento humano flotante. </t>
  </si>
  <si>
    <t>4. Demora por parte de la Fiduprevisora en atención a los trámites enviados para aprobación de acuerdos a los términos de ley.</t>
  </si>
  <si>
    <t>5. Demora por parte del Enlace determinado por la Fiduprevisora para el Tolima, en atender los trámites y posterior ingreso a Plataforma que es tercerizada.</t>
  </si>
  <si>
    <t xml:space="preserve">Incumplimiento en la culminación de los trámites de acuerdo a los términos establecidos en la ley.      </t>
  </si>
  <si>
    <t xml:space="preserve"> Represamiento de trámites por falta de personal para sustanciar.</t>
  </si>
  <si>
    <r>
      <t xml:space="preserve">Demora en la atención o resolución de los trámites a los peticionarios debido a la inoperancia de la plataforma del tercero.    </t>
    </r>
    <r>
      <rPr>
        <sz val="10"/>
        <rFont val="Arial"/>
        <family val="2"/>
      </rPr>
      <t xml:space="preserve">                                 </t>
    </r>
  </si>
  <si>
    <t xml:space="preserve"> Posibles reclamaciones de sanciones moratorias.</t>
  </si>
  <si>
    <t>3. El profesional del área de prestaciones sociales SED Tolima verifica que la información y los sustanciadores, el estado de procesos y  anexa a un informe mensual los resultados.</t>
  </si>
  <si>
    <r>
      <rPr>
        <sz val="10"/>
        <rFont val="Arial"/>
        <family val="2"/>
      </rPr>
      <t>2. El Profesional del área de prestaciones sociales</t>
    </r>
    <r>
      <rPr>
        <sz val="10"/>
        <color rgb="FFFF0000"/>
        <rFont val="Arial"/>
        <family val="2"/>
      </rPr>
      <t xml:space="preserve"> </t>
    </r>
    <r>
      <rPr>
        <sz val="10"/>
        <color theme="1"/>
        <rFont val="Arial"/>
        <family val="2"/>
      </rPr>
      <t>SED Tolima convoca a capacitaciones y asesorias requeridas por el equipo para estar en formacion constante.</t>
    </r>
  </si>
  <si>
    <t>Pérdida de confianza y credibilidad por parte de la comunidad educativa</t>
  </si>
  <si>
    <t>Ineficiente inversion de los recursos públicos</t>
  </si>
  <si>
    <t>2. El Director Administrativo y Financiero de la Secretaria de Educacion y Cultura realizará actas de responsabilidad de elementos devolutivos de almacen al rector de la Institución Educativa Beneficiada.</t>
  </si>
  <si>
    <t>3. El Director Administrativo y Financiero de la Secretaria de Educacion y Cultura realizará acta de entrega de elementos.</t>
  </si>
  <si>
    <t xml:space="preserve">Director Administrativo y Financiero de la Secretaría de Educación y Cultura </t>
  </si>
  <si>
    <t xml:space="preserve">Posibilidad de recibir o solicitar cualquier dádiva o beneficio a nombre propio o de terceros para la asignación de beneficiarios sin el cumplimiento de los requisitos establecidos. </t>
  </si>
  <si>
    <t>Detrimento patrimonial</t>
  </si>
  <si>
    <t>Pérdida de confianza en la entidad</t>
  </si>
  <si>
    <t>3. Ignorar las necesidades reales de las Instituciones Educativas en la asignación de beneficios.</t>
  </si>
  <si>
    <t>Investigaciones por entes de control externo</t>
  </si>
  <si>
    <r>
      <t xml:space="preserve">1. </t>
    </r>
    <r>
      <rPr>
        <sz val="10"/>
        <rFont val="Arial"/>
        <family val="2"/>
      </rPr>
      <t>El Director de Cobertura Educativa de la Secretaría de Educación y Cultura trimestralmente realiza la selección de beneficiarios mediante  un comite directivo con el objetivo de conocer y socializar las nececidades reales de las Instituciones Educativas y de manera conjunta entre las Direcciones de la ETC definir la asignación de beneficios.</t>
    </r>
  </si>
  <si>
    <t>2. El Director de Cobertura Educativa de la Secretaría de Educacion y Cultura realiza y deja en constancia Actas y/o informes de Aprobación de beneficiarios en comités directivo de la secretaría.</t>
  </si>
  <si>
    <t>Director de Cobertura Educativa de la Secretaría de Educación y Cultura</t>
  </si>
  <si>
    <t>Posibilidad de manipular listas de chequeo, acomodación de actas de visita, para otorgar , licencias de funcionamiento y otras novedades de  instituciones educativas privadas y registro o renovación de programas para el trabajo y el desarrollo humano.</t>
  </si>
  <si>
    <t>Posibilidad de recibir o solicitar cualquier dádiva o beneficio a nombre propio o de terceros para otorgar licencias de funcionamiento,  registro o renovación de programas para el trabajo y el desarrollo humano y otras novedades de  instituciones educativas privadas omitiendo requisitos.</t>
  </si>
  <si>
    <t xml:space="preserve"> 4. Desconocimiento de los trámites y requisitos por parte de la comunidad</t>
  </si>
  <si>
    <t xml:space="preserve">Pérdida de confianza y credibilidad por parte de la comunidad educativa                     </t>
  </si>
  <si>
    <t xml:space="preserve">      Mala calidad de la prestacion del servicio educativo.</t>
  </si>
  <si>
    <t>1. Profesional Especializado de Inspeccion y  Vigilancia de la Secretaria de Edcuacion y Cultura realizará seguimiento a las listas de chequeo</t>
  </si>
  <si>
    <t xml:space="preserve">2. Profesional Especializado de Inspeccion y  Vigilancia de la Secretaria de Edcuacion y Cultura realizará seguimiento a los procesos  </t>
  </si>
  <si>
    <t xml:space="preserve">3. Profesional Especializado de Inspeccion y  Vigilancia de la Secretaria de Edcuacion y Cultura realizará control normativo a las visitas de seguimiento </t>
  </si>
  <si>
    <t>Actas de Visita</t>
  </si>
  <si>
    <t>Evaluación de procesos y procedimientos</t>
  </si>
  <si>
    <t>Listas de chequeo</t>
  </si>
  <si>
    <t>Esta práctica podría afectar la eficiencia y efectividad en el uso de los recursos destinados al desarrollo emprendedor y económico, erosionando la confianza de los actores involucrados y socavando los principios de integridad y transparencia en la gestión pública o privada.</t>
  </si>
  <si>
    <t xml:space="preserve">Inadecuada inversión de recursos </t>
  </si>
  <si>
    <t>Investigación fiscal y disciplinaria por entes externos</t>
  </si>
  <si>
    <t xml:space="preserve">2. Los Profesionales Universitarios que lideran el proceso, realizarán seguimiento al presupuesto destinado a los Proyectos Educativos benefiaciados con capital semilla. </t>
  </si>
  <si>
    <t>Acta o documento de verificación de cumplimiento de los requisitos y publicación.</t>
  </si>
  <si>
    <t xml:space="preserve">1. El Director de Calidad y los Profesionales Universitarios que lideran el proceso, realizarán Comité técnico de seguimiento para la adjucación de capital semilla, previa asignación de recursos. </t>
  </si>
  <si>
    <t>Los Profesionales Universitarios que lideran el proceso de La Secretaría de Educación y Cultura</t>
  </si>
  <si>
    <t>Beneficiar a una población específica por favores políticos.</t>
  </si>
  <si>
    <t>Recibir direccionamiento específico por algun directivo de alto nivel en la organización.</t>
  </si>
  <si>
    <t>4. Profesional Especializado de Inspeccion y  Vigilancia de la Secretaria de Educacion y Cultura realizará diseño de aplicativos o mecanismos de interoperabilidad para consulta o verificación de requisitos para evitar falsificaciones y reducir costos administrativos y tiempo.</t>
  </si>
  <si>
    <t xml:space="preserve">1. Profesional Especializado de Inspeccion y  Vigilancia de la Secretaria de Edcuacion y Cultura anualmente realiza las siguientes actividades:  Crear unos criterios generales y específicos para la priorización de municipios en la entrega de dotaciones acompañado de una lista de chequeo(acta de visita). </t>
  </si>
  <si>
    <t>2. Profesional Especializado de Inspeccion y  Vigilancia de la Secretaria de Edcuacion y Cultura, realiza los estudios que respalden la priozación.</t>
  </si>
  <si>
    <t xml:space="preserve">Actas del comité 
Listas de chequeo </t>
  </si>
  <si>
    <t xml:space="preserve"> Propiciar el ingreso y permanencia de la comunidad tolimense al sistema educativo oficial, en los niveles de educación preescolar, básica y media, mediante la promoción y apoyo de
programas, proyectos y acciones educativas, con altos índices de calidad, cobertura, permanencia y eficiencia. De igual manera, realizar la gestión para la formación, ejecución, circulación, promoción
y difusión, de las actividades artísticas y protección del patrimonio cultural en el Departamento del Tolima.</t>
  </si>
  <si>
    <r>
      <t xml:space="preserve">4. </t>
    </r>
    <r>
      <rPr>
        <b/>
        <sz val="10"/>
        <color theme="1"/>
        <rFont val="Arial"/>
        <family val="2"/>
      </rPr>
      <t xml:space="preserve"> </t>
    </r>
    <r>
      <rPr>
        <sz val="10"/>
        <color theme="1"/>
        <rFont val="Arial"/>
        <family val="2"/>
      </rPr>
      <t xml:space="preserve">El área tiene a disposicion sistema o sofware  tercerizado que otorga la fiduprevisora que permite automatizar y gestionar archivos de registro y control de  las liquidaciones con esto se identifica que se logra reducir el error humano al desarrollar liquidaciones deacuerdo a parametros de ley . </t>
    </r>
  </si>
  <si>
    <t>La Fiduprevisora-SECD</t>
  </si>
  <si>
    <t xml:space="preserve">1. Manipular el proceso de distribución de asignaciones a beneficiarios. </t>
  </si>
  <si>
    <t>Casi Seguro</t>
  </si>
  <si>
    <t>Probable</t>
  </si>
  <si>
    <t>Posible</t>
  </si>
  <si>
    <t>Improbable</t>
  </si>
  <si>
    <t>Rara Vez</t>
  </si>
  <si>
    <t>Acta de conformación de equipo - Cronograma de tareas</t>
  </si>
  <si>
    <t>Informe de gestión con avance del Cronograma de tareas</t>
  </si>
  <si>
    <t xml:space="preserve"> Formatos implementados</t>
  </si>
  <si>
    <t>Director de Calidad Educativa de La Secretaría de Educación y Cultura</t>
  </si>
  <si>
    <t>Director de Calidad Educativa y los Profesionales Universitarios que lideran el proceso de La Secretaría de Educación y Cultura</t>
  </si>
  <si>
    <t>El Director Administrativo y Financiero de la Secretaría de Educación y Cultura, coordinará para que la infraestructura adquirida sea entregada directamente por el proveedor en la institucion educativa priorizada, con el acompañamiento del supervisor para su verificacion.</t>
  </si>
  <si>
    <t>Entrada de Almacen de los elementos tecnologicos</t>
  </si>
  <si>
    <t>Actas de responsabilidad de elementos devolutivos de almacen al rector de la Institución Educativa Beneficiada</t>
  </si>
  <si>
    <t xml:space="preserve">Acta de entrega de elementos </t>
  </si>
  <si>
    <t>3. El Director de Cobertura convoca las mesas de trabajo con las administraciones municipales y se realizan actas de visita bajo ejecucion del plan de permanencia.</t>
  </si>
  <si>
    <t>4.El Director de Cobertura convoca las mesas de trabajo con las administraciones municipales y se realizan actas de visita bajo ejecucion del plan de permanencia.</t>
  </si>
  <si>
    <r>
      <t xml:space="preserve">5. </t>
    </r>
    <r>
      <rPr>
        <b/>
        <sz val="10"/>
        <color theme="1"/>
        <rFont val="Arial"/>
        <family val="2"/>
      </rPr>
      <t xml:space="preserve"> </t>
    </r>
    <r>
      <rPr>
        <sz val="10"/>
        <color theme="1"/>
        <rFont val="Arial"/>
        <family val="2"/>
      </rPr>
      <t xml:space="preserve">El área tiene a disposicion sistema o sofware  tercerizado que otorga la fiduprevisora que permite automatizar y gestionar archivos de registro y control de  las liquidaciones con esto se identifica que se logra reducir el error humano al desarrollar liquidaciones deacuerdo a parametros de ley . </t>
    </r>
  </si>
  <si>
    <t>3. El Director de Cobertura Educativa de la Secretaría de Educacion y Cultura realiza y deja en constancia Actas y/o informes de Aprobación de beneficiarios en comités directivo de la secretaría.</t>
  </si>
  <si>
    <t xml:space="preserve"> Posiblidad de recibir o solicitar cualquier dádiva a beneficio o nombre propio o de terceros por la falta de transparencia en el proceso de asignación de capital semilla, generando imparcialidad y falta de equidad en la selección de proyectos, así como generar conflictos de interés. </t>
  </si>
  <si>
    <t xml:space="preserve">Posibilidad de recibir o solicitar cualquier dádiva a beneficio o nombre propio o de tercetos por la no entrega o desvio de dotaciones a municipios, comprometiendo la transparencia y generaría favoritismos y discriminación. </t>
  </si>
  <si>
    <t>Existe el riesgo de corrupción y falta de equidad en la entrega de dotaciones a municipios debido a la posibilidad de recibir o solicitar dádivas para priorizar ciertos municipios. Esto comprometería la transparencia y generaría favoritismos y discriminación. Para mitigar este riesgo, se deben establecer políticas y controles claros, prohibiendo la recepción de dádivas y asegurando la imparcialidad en la asignación. Además, se debe promover la transparencia y la rendición de cuentas en la gestión de los recursos destinados a las dotaciones municipales, garantizando una distribución equitativa y eficiente de los recursos.</t>
  </si>
  <si>
    <t>La falta de cumplimiento en los plazos establecidos para la sustanciacion de  cesantías por parte de la Oficina de Prestaciones Sociales de la Secretaría de Educación del Departamento del Tolima puede generar procesos judiciales fallados en contra de la entidad. Esta situación puede resultar en la obligación de pagar intereses moratorios y sanciones económicas adicionales a los beneficiarios de las cesantías, lo que impactaría negativamente en el presupuesto y recursos económicos destinados a la Secretaría de Educación.</t>
  </si>
  <si>
    <t>Posibilidad de efecto dañoso sobre recursos públicos por el no cumpliento en los plazos en el tramite por parte de la territorial, por la no oportuna sustacioacion lo que ocacionaria  intereses en procesos de cesantias fallados en contra de la entidad.</t>
  </si>
  <si>
    <t>1. El profesional Administrativa y Financiera SECD Tolima convoca la realización de reuniones periódicas con todo el equipo de Prestaciones Sociales de la SED Departamental, con el fin de revisar el avance de los trámites.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</si>
</sst>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7" x14ac:knownFonts="1">
    <font>
      <sz val="11"/>
      <color theme="1"/>
      <name val="Calibri"/>
      <family val="2"/>
      <scheme val="minor"/>
    </font>
    <font>
      <b/>
      <sz val="11"/>
      <color theme="1"/>
      <name val="Calibri"/>
      <family val="2"/>
      <scheme val="minor"/>
    </font>
    <font>
      <u/>
      <sz val="11"/>
      <color theme="10"/>
      <name val="Calibri"/>
      <family val="2"/>
      <scheme val="minor"/>
    </font>
    <font>
      <sz val="11"/>
      <color theme="0"/>
      <name val="Calibri"/>
      <family val="2"/>
      <scheme val="minor"/>
    </font>
    <font>
      <b/>
      <sz val="16"/>
      <color theme="1"/>
      <name val="Calibri"/>
      <family val="2"/>
      <scheme val="minor"/>
    </font>
    <font>
      <sz val="16"/>
      <color theme="1"/>
      <name val="Calibri"/>
      <family val="2"/>
      <scheme val="minor"/>
    </font>
    <font>
      <b/>
      <sz val="18"/>
      <color theme="1"/>
      <name val="Calibri"/>
      <family val="2"/>
      <scheme val="minor"/>
    </font>
    <font>
      <sz val="11"/>
      <color theme="1"/>
      <name val="Calibri"/>
      <family val="2"/>
      <scheme val="minor"/>
    </font>
    <font>
      <sz val="10"/>
      <color theme="1"/>
      <name val="Arial"/>
      <family val="2"/>
    </font>
    <font>
      <b/>
      <sz val="10"/>
      <color theme="1"/>
      <name val="Arial"/>
      <family val="2"/>
    </font>
    <font>
      <b/>
      <sz val="10"/>
      <name val="Arial"/>
      <family val="2"/>
    </font>
    <font>
      <sz val="10"/>
      <name val="Arial"/>
      <family val="2"/>
    </font>
    <font>
      <b/>
      <sz val="10"/>
      <color rgb="FF000000"/>
      <name val="Arial"/>
      <family val="2"/>
    </font>
    <font>
      <sz val="10"/>
      <color rgb="FF000000"/>
      <name val="Arial"/>
      <family val="2"/>
    </font>
    <font>
      <sz val="10"/>
      <color rgb="FFFF0000"/>
      <name val="Arial"/>
      <family val="2"/>
    </font>
    <font>
      <b/>
      <sz val="10"/>
      <color theme="1" tint="4.9989318521683403E-2"/>
      <name val="Arial"/>
      <family val="2"/>
    </font>
    <font>
      <b/>
      <sz val="10"/>
      <color rgb="FF374151"/>
      <name val="Arial"/>
      <family val="2"/>
    </font>
  </fonts>
  <fills count="17">
    <fill>
      <patternFill patternType="none"/>
    </fill>
    <fill>
      <patternFill patternType="gray125"/>
    </fill>
    <fill>
      <patternFill patternType="solid">
        <fgColor theme="0"/>
        <bgColor indexed="64"/>
      </patternFill>
    </fill>
    <fill>
      <patternFill patternType="solid">
        <fgColor rgb="FFF2F2F2"/>
        <bgColor indexed="64"/>
      </patternFill>
    </fill>
    <fill>
      <patternFill patternType="solid">
        <fgColor rgb="FFFF0000"/>
        <bgColor indexed="64"/>
      </patternFill>
    </fill>
    <fill>
      <patternFill patternType="solid">
        <fgColor rgb="FFFFFF00"/>
        <bgColor indexed="64"/>
      </patternFill>
    </fill>
    <fill>
      <patternFill patternType="solid">
        <fgColor theme="0"/>
        <bgColor rgb="FF000000"/>
      </patternFill>
    </fill>
    <fill>
      <patternFill patternType="solid">
        <fgColor theme="5" tint="0.39997558519241921"/>
        <bgColor indexed="64"/>
      </patternFill>
    </fill>
    <fill>
      <patternFill patternType="solid">
        <fgColor rgb="FFFF6600"/>
        <bgColor indexed="64"/>
      </patternFill>
    </fill>
    <fill>
      <patternFill patternType="solid">
        <fgColor rgb="FFFFC000"/>
        <bgColor indexed="64"/>
      </patternFill>
    </fill>
    <fill>
      <patternFill patternType="solid">
        <fgColor theme="9" tint="0.79998168889431442"/>
        <bgColor indexed="64"/>
      </patternFill>
    </fill>
    <fill>
      <patternFill patternType="solid">
        <fgColor rgb="FFEE8036"/>
        <bgColor indexed="64"/>
      </patternFill>
    </fill>
    <fill>
      <patternFill patternType="solid">
        <fgColor theme="9" tint="0.39997558519241921"/>
        <bgColor indexed="64"/>
      </patternFill>
    </fill>
    <fill>
      <patternFill patternType="solid">
        <fgColor rgb="FFFFFF66"/>
        <bgColor indexed="64"/>
      </patternFill>
    </fill>
    <fill>
      <patternFill patternType="solid">
        <fgColor theme="2"/>
        <bgColor rgb="FF000000"/>
      </patternFill>
    </fill>
    <fill>
      <patternFill patternType="solid">
        <fgColor theme="2"/>
        <bgColor indexed="64"/>
      </patternFill>
    </fill>
    <fill>
      <patternFill patternType="solid">
        <fgColor theme="0" tint="-4.9989318521683403E-2"/>
        <bgColor indexed="64"/>
      </patternFill>
    </fill>
  </fills>
  <borders count="4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medium">
        <color indexed="64"/>
      </bottom>
      <diagonal/>
    </border>
  </borders>
  <cellStyleXfs count="3">
    <xf numFmtId="0" fontId="0" fillId="0" borderId="0"/>
    <xf numFmtId="0" fontId="2" fillId="0" borderId="0" applyNumberFormat="0" applyFill="0" applyBorder="0" applyAlignment="0" applyProtection="0"/>
    <xf numFmtId="9" fontId="7" fillId="0" borderId="0" applyFont="0" applyFill="0" applyBorder="0" applyAlignment="0" applyProtection="0"/>
  </cellStyleXfs>
  <cellXfs count="242">
    <xf numFmtId="0" fontId="0" fillId="0" borderId="0" xfId="0"/>
    <xf numFmtId="0" fontId="5" fillId="0" borderId="0" xfId="0" applyFont="1" applyAlignment="1">
      <alignment vertical="center"/>
    </xf>
    <xf numFmtId="0" fontId="0" fillId="0" borderId="14" xfId="0" applyBorder="1" applyAlignment="1">
      <alignment horizontal="center" vertical="center"/>
    </xf>
    <xf numFmtId="0" fontId="1" fillId="0" borderId="14" xfId="0" applyFont="1" applyBorder="1" applyAlignment="1">
      <alignment horizontal="center" vertical="center"/>
    </xf>
    <xf numFmtId="0" fontId="0" fillId="10" borderId="14" xfId="0" applyFill="1" applyBorder="1" applyAlignment="1">
      <alignment horizontal="center" vertical="center"/>
    </xf>
    <xf numFmtId="0" fontId="0" fillId="0" borderId="14" xfId="0" applyBorder="1" applyAlignment="1">
      <alignment horizontal="center" vertical="center" wrapText="1"/>
    </xf>
    <xf numFmtId="9" fontId="0" fillId="0" borderId="14" xfId="0" applyNumberFormat="1" applyBorder="1" applyAlignment="1">
      <alignment horizontal="center" vertical="center"/>
    </xf>
    <xf numFmtId="9" fontId="0" fillId="0" borderId="14" xfId="0" applyNumberFormat="1" applyBorder="1" applyAlignment="1">
      <alignment horizontal="center" vertical="center" wrapText="1"/>
    </xf>
    <xf numFmtId="0" fontId="3" fillId="4" borderId="14" xfId="0" applyFont="1" applyFill="1" applyBorder="1" applyAlignment="1">
      <alignment horizontal="center" vertical="center" wrapText="1"/>
    </xf>
    <xf numFmtId="0" fontId="3" fillId="0" borderId="14" xfId="0" applyFont="1" applyBorder="1" applyAlignment="1">
      <alignment horizontal="center" vertical="center"/>
    </xf>
    <xf numFmtId="0" fontId="0" fillId="11" borderId="14" xfId="0" applyFill="1" applyBorder="1" applyAlignment="1">
      <alignment horizontal="center" vertical="center"/>
    </xf>
    <xf numFmtId="9" fontId="0" fillId="4" borderId="14" xfId="0" applyNumberFormat="1" applyFill="1" applyBorder="1" applyAlignment="1">
      <alignment horizontal="center" vertical="center"/>
    </xf>
    <xf numFmtId="0" fontId="0" fillId="4" borderId="0" xfId="0" applyFill="1" applyAlignment="1">
      <alignment horizontal="center" vertical="center"/>
    </xf>
    <xf numFmtId="0" fontId="0" fillId="12" borderId="14" xfId="0" applyFill="1" applyBorder="1" applyAlignment="1">
      <alignment horizontal="center" vertical="center"/>
    </xf>
    <xf numFmtId="0" fontId="0" fillId="9" borderId="14" xfId="0" applyFill="1" applyBorder="1" applyAlignment="1">
      <alignment horizontal="center" vertical="center"/>
    </xf>
    <xf numFmtId="9" fontId="0" fillId="13" borderId="14" xfId="0" applyNumberFormat="1" applyFill="1" applyBorder="1" applyAlignment="1">
      <alignment horizontal="center" vertical="center"/>
    </xf>
    <xf numFmtId="0" fontId="0" fillId="11" borderId="0" xfId="0" applyFill="1" applyAlignment="1">
      <alignment horizontal="center" vertical="center"/>
    </xf>
    <xf numFmtId="0" fontId="0" fillId="13" borderId="14" xfId="0" applyFill="1" applyBorder="1" applyAlignment="1">
      <alignment horizontal="center" vertical="center"/>
    </xf>
    <xf numFmtId="0" fontId="0" fillId="13" borderId="0" xfId="0" applyFill="1" applyAlignment="1">
      <alignment horizontal="center" vertical="center"/>
    </xf>
    <xf numFmtId="9" fontId="0" fillId="10" borderId="14" xfId="0" applyNumberFormat="1" applyFill="1" applyBorder="1" applyAlignment="1">
      <alignment horizontal="center" vertical="center"/>
    </xf>
    <xf numFmtId="0" fontId="0" fillId="10" borderId="0" xfId="0" applyFill="1" applyAlignment="1">
      <alignment horizontal="center" vertical="center"/>
    </xf>
    <xf numFmtId="0" fontId="3" fillId="4" borderId="14" xfId="0" applyFont="1" applyFill="1" applyBorder="1" applyAlignment="1">
      <alignment horizontal="center" vertical="center"/>
    </xf>
    <xf numFmtId="0" fontId="0" fillId="10" borderId="14" xfId="0" applyFill="1" applyBorder="1" applyAlignment="1">
      <alignment horizontal="center" vertical="center" wrapText="1"/>
    </xf>
    <xf numFmtId="0" fontId="3" fillId="0" borderId="0" xfId="0" applyFont="1" applyAlignment="1">
      <alignment horizontal="center" vertical="center"/>
    </xf>
    <xf numFmtId="0" fontId="0" fillId="0" borderId="0" xfId="0" applyAlignment="1">
      <alignment horizontal="center" vertical="center" wrapText="1"/>
    </xf>
    <xf numFmtId="9" fontId="0" fillId="0" borderId="0" xfId="0" applyNumberFormat="1" applyAlignment="1">
      <alignment horizontal="center" vertical="center"/>
    </xf>
    <xf numFmtId="9" fontId="0" fillId="0" borderId="0" xfId="0" applyNumberFormat="1"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0" fontId="1" fillId="0" borderId="14" xfId="0" applyFont="1" applyBorder="1" applyAlignment="1">
      <alignment horizontal="center"/>
    </xf>
    <xf numFmtId="0" fontId="0" fillId="0" borderId="14" xfId="0" applyBorder="1" applyAlignment="1">
      <alignment horizontal="center"/>
    </xf>
    <xf numFmtId="9" fontId="0" fillId="0" borderId="14" xfId="0" applyNumberFormat="1" applyBorder="1" applyAlignment="1">
      <alignment horizontal="center"/>
    </xf>
    <xf numFmtId="0" fontId="2" fillId="0" borderId="0" xfId="1"/>
    <xf numFmtId="0" fontId="8" fillId="0" borderId="14" xfId="0" applyFont="1" applyBorder="1" applyAlignment="1">
      <alignment horizontal="center" vertical="center" wrapText="1"/>
    </xf>
    <xf numFmtId="0" fontId="8" fillId="0" borderId="0" xfId="0" applyFont="1" applyAlignment="1">
      <alignment wrapText="1"/>
    </xf>
    <xf numFmtId="0" fontId="10" fillId="3" borderId="19"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8" fillId="0" borderId="0" xfId="0" applyFont="1" applyAlignment="1">
      <alignment horizontal="center" vertical="center" wrapText="1"/>
    </xf>
    <xf numFmtId="0" fontId="10" fillId="0" borderId="14" xfId="0" applyFont="1" applyBorder="1" applyAlignment="1">
      <alignment horizontal="center" vertical="center" wrapText="1"/>
    </xf>
    <xf numFmtId="14" fontId="11" fillId="0" borderId="14" xfId="0" applyNumberFormat="1" applyFont="1" applyBorder="1" applyAlignment="1">
      <alignment horizontal="center" vertical="center" wrapText="1"/>
    </xf>
    <xf numFmtId="0" fontId="8" fillId="2" borderId="0" xfId="0" applyFont="1" applyFill="1" applyAlignment="1">
      <alignment wrapText="1"/>
    </xf>
    <xf numFmtId="0" fontId="8" fillId="7" borderId="0" xfId="0" applyFont="1" applyFill="1" applyAlignment="1">
      <alignment wrapText="1"/>
    </xf>
    <xf numFmtId="0" fontId="8" fillId="0" borderId="14" xfId="0" applyFont="1" applyBorder="1"/>
    <xf numFmtId="9" fontId="8" fillId="0" borderId="14" xfId="2" applyFont="1" applyBorder="1"/>
    <xf numFmtId="9" fontId="8" fillId="0" borderId="14" xfId="0" applyNumberFormat="1" applyFont="1" applyBorder="1"/>
    <xf numFmtId="0" fontId="8" fillId="0" borderId="14" xfId="0" applyFont="1" applyBorder="1" applyAlignment="1">
      <alignment wrapText="1"/>
    </xf>
    <xf numFmtId="0" fontId="8" fillId="0" borderId="18" xfId="0" applyFont="1" applyBorder="1" applyAlignment="1">
      <alignment horizontal="center" vertical="center" wrapText="1"/>
    </xf>
    <xf numFmtId="0" fontId="11" fillId="6" borderId="14" xfId="0" applyFont="1" applyFill="1" applyBorder="1" applyAlignment="1">
      <alignment horizontal="center" vertical="center" wrapText="1"/>
    </xf>
    <xf numFmtId="0" fontId="8" fillId="2" borderId="14" xfId="0" applyFont="1" applyFill="1" applyBorder="1" applyAlignment="1">
      <alignment horizontal="center" vertical="center" wrapText="1"/>
    </xf>
    <xf numFmtId="9" fontId="11" fillId="2" borderId="14" xfId="0" applyNumberFormat="1" applyFont="1" applyFill="1" applyBorder="1" applyAlignment="1">
      <alignment horizontal="center" vertical="center" wrapText="1"/>
    </xf>
    <xf numFmtId="0" fontId="11" fillId="2" borderId="0" xfId="0" applyFont="1" applyFill="1" applyAlignment="1">
      <alignment wrapText="1"/>
    </xf>
    <xf numFmtId="0" fontId="8" fillId="0" borderId="0" xfId="0" applyFont="1" applyAlignment="1">
      <alignment vertical="center" wrapText="1"/>
    </xf>
    <xf numFmtId="0" fontId="9" fillId="0" borderId="14" xfId="0" applyFont="1" applyBorder="1" applyAlignment="1">
      <alignment horizontal="center" vertical="center" wrapText="1"/>
    </xf>
    <xf numFmtId="0" fontId="9" fillId="0" borderId="14" xfId="0" applyFont="1" applyBorder="1" applyAlignment="1">
      <alignment horizontal="center" vertical="center" textRotation="90" wrapText="1"/>
    </xf>
    <xf numFmtId="0" fontId="9" fillId="4" borderId="14" xfId="0" applyFont="1" applyFill="1" applyBorder="1" applyAlignment="1">
      <alignment horizontal="center" vertical="center" textRotation="90" wrapText="1"/>
    </xf>
    <xf numFmtId="0" fontId="9" fillId="9" borderId="14" xfId="0" applyFont="1" applyFill="1" applyBorder="1" applyAlignment="1">
      <alignment horizontal="center" vertical="center" textRotation="90" wrapText="1"/>
    </xf>
    <xf numFmtId="14" fontId="8" fillId="0" borderId="14" xfId="0" applyNumberFormat="1" applyFont="1" applyBorder="1" applyAlignment="1">
      <alignment horizontal="center" vertical="center" wrapText="1"/>
    </xf>
    <xf numFmtId="0" fontId="8" fillId="0" borderId="0" xfId="0" applyFont="1"/>
    <xf numFmtId="0" fontId="8" fillId="0" borderId="14" xfId="0" applyFont="1" applyBorder="1" applyAlignment="1">
      <alignment horizontal="center" wrapText="1"/>
    </xf>
    <xf numFmtId="0" fontId="9" fillId="0" borderId="0" xfId="0" applyFont="1" applyAlignment="1">
      <alignment horizontal="center" vertical="center" wrapText="1"/>
    </xf>
    <xf numFmtId="0" fontId="11" fillId="0" borderId="0" xfId="0" applyFont="1" applyAlignment="1">
      <alignment horizontal="center" vertical="center" wrapText="1"/>
    </xf>
    <xf numFmtId="14" fontId="8" fillId="2" borderId="14" xfId="0" applyNumberFormat="1" applyFont="1" applyFill="1" applyBorder="1" applyAlignment="1">
      <alignment horizontal="center" vertical="center" wrapText="1"/>
    </xf>
    <xf numFmtId="9" fontId="11" fillId="2" borderId="18" xfId="0" applyNumberFormat="1" applyFont="1" applyFill="1" applyBorder="1" applyAlignment="1">
      <alignment horizontal="center" vertical="center" wrapText="1"/>
    </xf>
    <xf numFmtId="0" fontId="10" fillId="2" borderId="0" xfId="0" applyFont="1" applyFill="1" applyAlignment="1">
      <alignment vertical="center" wrapText="1"/>
    </xf>
    <xf numFmtId="0" fontId="10" fillId="16" borderId="14" xfId="0" applyFont="1" applyFill="1" applyBorder="1" applyAlignment="1">
      <alignment horizontal="center" vertical="center" textRotation="90" wrapText="1"/>
    </xf>
    <xf numFmtId="0" fontId="8" fillId="0" borderId="17" xfId="0" applyFont="1" applyBorder="1" applyAlignment="1">
      <alignment wrapText="1"/>
    </xf>
    <xf numFmtId="14" fontId="8" fillId="0" borderId="15" xfId="0" applyNumberFormat="1" applyFont="1" applyBorder="1" applyAlignment="1">
      <alignment horizontal="center" vertical="center" wrapText="1"/>
    </xf>
    <xf numFmtId="0" fontId="9" fillId="0" borderId="18" xfId="0" applyFont="1" applyBorder="1" applyAlignment="1">
      <alignment horizontal="center" vertical="center" wrapText="1"/>
    </xf>
    <xf numFmtId="0" fontId="9" fillId="0" borderId="18" xfId="0" applyFont="1" applyBorder="1" applyAlignment="1">
      <alignment horizontal="center" vertical="center" textRotation="90" wrapText="1"/>
    </xf>
    <xf numFmtId="0" fontId="9" fillId="4" borderId="18" xfId="0" applyFont="1" applyFill="1" applyBorder="1" applyAlignment="1">
      <alignment horizontal="center" vertical="center" textRotation="90" wrapText="1"/>
    </xf>
    <xf numFmtId="0" fontId="9" fillId="9" borderId="18" xfId="0" applyFont="1" applyFill="1" applyBorder="1" applyAlignment="1">
      <alignment horizontal="center" vertical="center" textRotation="90" wrapText="1"/>
    </xf>
    <xf numFmtId="14" fontId="8" fillId="0" borderId="18" xfId="0" applyNumberFormat="1" applyFont="1" applyBorder="1" applyAlignment="1">
      <alignment horizontal="center" vertical="center" wrapText="1"/>
    </xf>
    <xf numFmtId="14" fontId="8" fillId="2" borderId="18" xfId="0" applyNumberFormat="1" applyFont="1" applyFill="1" applyBorder="1" applyAlignment="1">
      <alignment horizontal="center" vertical="center" wrapText="1"/>
    </xf>
    <xf numFmtId="0" fontId="8" fillId="0" borderId="18" xfId="0" applyFont="1" applyBorder="1" applyAlignment="1">
      <alignment horizontal="center" wrapText="1"/>
    </xf>
    <xf numFmtId="14" fontId="8" fillId="0" borderId="29" xfId="0" applyNumberFormat="1" applyFont="1" applyBorder="1" applyAlignment="1">
      <alignment horizontal="center" vertical="center" wrapText="1"/>
    </xf>
    <xf numFmtId="0" fontId="8" fillId="7" borderId="14" xfId="0" applyFont="1" applyFill="1" applyBorder="1" applyAlignment="1">
      <alignment horizontal="center" vertical="center" wrapText="1"/>
    </xf>
    <xf numFmtId="0" fontId="9" fillId="7" borderId="14" xfId="0" applyFont="1" applyFill="1" applyBorder="1" applyAlignment="1">
      <alignment horizontal="center" vertical="center" textRotation="90" wrapText="1"/>
    </xf>
    <xf numFmtId="0" fontId="10" fillId="8" borderId="14" xfId="0" applyFont="1" applyFill="1" applyBorder="1" applyAlignment="1">
      <alignment vertical="center" textRotation="90" wrapText="1"/>
    </xf>
    <xf numFmtId="0" fontId="10" fillId="0" borderId="14" xfId="0" applyFont="1" applyBorder="1" applyAlignment="1">
      <alignment vertical="center" textRotation="90" wrapText="1"/>
    </xf>
    <xf numFmtId="9" fontId="10" fillId="0" borderId="14" xfId="0" applyNumberFormat="1" applyFont="1" applyBorder="1" applyAlignment="1">
      <alignment vertical="center" textRotation="90" wrapText="1"/>
    </xf>
    <xf numFmtId="0" fontId="11" fillId="7" borderId="14" xfId="0" applyFont="1" applyFill="1" applyBorder="1" applyAlignment="1">
      <alignment horizontal="center" vertical="center" wrapText="1"/>
    </xf>
    <xf numFmtId="14" fontId="8" fillId="7" borderId="15" xfId="0" applyNumberFormat="1" applyFont="1" applyFill="1" applyBorder="1" applyAlignment="1">
      <alignment horizontal="center" vertical="center" wrapText="1"/>
    </xf>
    <xf numFmtId="0" fontId="9" fillId="2" borderId="18" xfId="0" applyFont="1" applyFill="1" applyBorder="1" applyAlignment="1">
      <alignment horizontal="center" vertical="center" textRotation="90" wrapText="1"/>
    </xf>
    <xf numFmtId="0" fontId="11" fillId="0" borderId="14" xfId="0" applyFont="1" applyBorder="1" applyAlignment="1">
      <alignment horizontal="center" vertical="center" wrapText="1"/>
    </xf>
    <xf numFmtId="9" fontId="11" fillId="0" borderId="14" xfId="0" applyNumberFormat="1" applyFont="1" applyBorder="1" applyAlignment="1">
      <alignment horizontal="center" vertical="center" wrapText="1"/>
    </xf>
    <xf numFmtId="9" fontId="11" fillId="0" borderId="18" xfId="0" applyNumberFormat="1" applyFont="1" applyBorder="1" applyAlignment="1">
      <alignment horizontal="center" vertical="center" wrapText="1"/>
    </xf>
    <xf numFmtId="0" fontId="10" fillId="2" borderId="14"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0" fillId="2" borderId="14" xfId="0" applyFont="1" applyFill="1" applyBorder="1" applyAlignment="1">
      <alignment horizontal="center" vertical="center" textRotation="90" wrapText="1"/>
    </xf>
    <xf numFmtId="0" fontId="9" fillId="0" borderId="14" xfId="0" applyFont="1" applyBorder="1" applyAlignment="1">
      <alignment horizontal="center" vertical="center"/>
    </xf>
    <xf numFmtId="14" fontId="11" fillId="2" borderId="15" xfId="0" applyNumberFormat="1" applyFont="1" applyFill="1" applyBorder="1" applyAlignment="1">
      <alignment horizontal="center" vertical="center" wrapText="1"/>
    </xf>
    <xf numFmtId="9" fontId="10" fillId="2" borderId="14" xfId="0" applyNumberFormat="1" applyFont="1" applyFill="1" applyBorder="1" applyAlignment="1">
      <alignment horizontal="center" vertical="center" textRotation="90" wrapText="1"/>
    </xf>
    <xf numFmtId="0" fontId="11" fillId="2" borderId="18" xfId="0" applyFont="1" applyFill="1" applyBorder="1" applyAlignment="1">
      <alignment horizontal="center" vertical="center" wrapText="1"/>
    </xf>
    <xf numFmtId="0" fontId="8" fillId="0" borderId="14" xfId="0" applyFont="1" applyBorder="1" applyAlignment="1">
      <alignment horizontal="center" vertical="center"/>
    </xf>
    <xf numFmtId="14" fontId="11" fillId="0" borderId="15" xfId="0" applyNumberFormat="1" applyFont="1" applyBorder="1" applyAlignment="1">
      <alignment horizontal="center" vertical="center" wrapText="1"/>
    </xf>
    <xf numFmtId="0" fontId="11" fillId="2" borderId="31" xfId="0" applyFont="1" applyFill="1" applyBorder="1" applyAlignment="1">
      <alignment horizontal="center" vertical="center" wrapText="1"/>
    </xf>
    <xf numFmtId="0" fontId="13" fillId="0" borderId="14" xfId="0" applyFont="1" applyBorder="1" applyAlignment="1">
      <alignment horizontal="center" vertical="center" wrapText="1"/>
    </xf>
    <xf numFmtId="0" fontId="8" fillId="2" borderId="31" xfId="0" applyFont="1" applyFill="1" applyBorder="1" applyAlignment="1">
      <alignment horizontal="center" vertical="center" wrapText="1"/>
    </xf>
    <xf numFmtId="9" fontId="10" fillId="2" borderId="31" xfId="0" applyNumberFormat="1" applyFont="1" applyFill="1" applyBorder="1" applyAlignment="1">
      <alignment horizontal="center" vertical="center" textRotation="90" wrapText="1"/>
    </xf>
    <xf numFmtId="0" fontId="11" fillId="0" borderId="31" xfId="0" applyFont="1" applyBorder="1" applyAlignment="1">
      <alignment horizontal="center" vertical="center" wrapText="1"/>
    </xf>
    <xf numFmtId="9" fontId="11" fillId="0" borderId="31" xfId="0" applyNumberFormat="1" applyFont="1" applyBorder="1" applyAlignment="1">
      <alignment horizontal="center" vertical="center" wrapText="1"/>
    </xf>
    <xf numFmtId="0" fontId="10" fillId="0" borderId="31" xfId="0" applyFont="1" applyBorder="1" applyAlignment="1">
      <alignment horizontal="center" vertical="center" wrapText="1"/>
    </xf>
    <xf numFmtId="14" fontId="11" fillId="0" borderId="31" xfId="0" applyNumberFormat="1" applyFont="1" applyBorder="1" applyAlignment="1">
      <alignment horizontal="center" vertical="center" wrapText="1"/>
    </xf>
    <xf numFmtId="14" fontId="11" fillId="0" borderId="42" xfId="0" applyNumberFormat="1" applyFont="1" applyBorder="1" applyAlignment="1">
      <alignment horizontal="center" vertical="center" wrapText="1"/>
    </xf>
    <xf numFmtId="0" fontId="10" fillId="3" borderId="6" xfId="1" applyFont="1" applyFill="1" applyBorder="1" applyAlignment="1">
      <alignment horizontal="center" vertical="center" textRotation="90" wrapText="1"/>
    </xf>
    <xf numFmtId="0" fontId="10" fillId="3" borderId="38" xfId="0" applyFont="1" applyFill="1" applyBorder="1" applyAlignment="1">
      <alignment horizontal="center" vertical="center" wrapText="1"/>
    </xf>
    <xf numFmtId="0" fontId="10" fillId="3" borderId="6" xfId="0" applyFont="1" applyFill="1" applyBorder="1" applyAlignment="1">
      <alignment horizontal="center" vertical="center" textRotation="90" wrapText="1"/>
    </xf>
    <xf numFmtId="9" fontId="10" fillId="2" borderId="14" xfId="0" applyNumberFormat="1" applyFont="1" applyFill="1" applyBorder="1" applyAlignment="1">
      <alignment horizontal="center" vertical="center" textRotation="90" wrapText="1"/>
    </xf>
    <xf numFmtId="0" fontId="10" fillId="2" borderId="14" xfId="0" applyFont="1" applyFill="1" applyBorder="1" applyAlignment="1">
      <alignment horizontal="center" vertical="center" textRotation="90"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11" fillId="0" borderId="14" xfId="0" applyFont="1" applyBorder="1" applyAlignment="1">
      <alignment horizontal="center" vertical="center" wrapText="1"/>
    </xf>
    <xf numFmtId="0" fontId="8" fillId="0" borderId="14" xfId="0" applyFont="1" applyBorder="1" applyAlignment="1">
      <alignment horizontal="center" vertical="center"/>
    </xf>
    <xf numFmtId="14" fontId="11" fillId="0" borderId="15" xfId="0" applyNumberFormat="1" applyFont="1" applyBorder="1" applyAlignment="1">
      <alignment horizontal="center" vertical="center" wrapText="1"/>
    </xf>
    <xf numFmtId="0" fontId="9" fillId="0" borderId="41"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31" xfId="0" applyFont="1" applyBorder="1" applyAlignment="1">
      <alignment horizontal="center" vertical="center" wrapText="1"/>
    </xf>
    <xf numFmtId="9" fontId="8" fillId="0" borderId="14" xfId="0" applyNumberFormat="1" applyFont="1" applyBorder="1" applyAlignment="1">
      <alignment horizontal="center" vertical="center" textRotation="90" wrapText="1"/>
    </xf>
    <xf numFmtId="0" fontId="8" fillId="0" borderId="14" xfId="0" applyFont="1" applyBorder="1" applyAlignment="1">
      <alignment horizontal="center" vertical="center" textRotation="90" wrapText="1"/>
    </xf>
    <xf numFmtId="0" fontId="8" fillId="8" borderId="14" xfId="0" applyFont="1" applyFill="1" applyBorder="1" applyAlignment="1">
      <alignment horizontal="center" vertical="center" textRotation="90" wrapText="1"/>
    </xf>
    <xf numFmtId="0" fontId="8" fillId="0" borderId="14" xfId="0" applyFont="1" applyBorder="1" applyAlignment="1">
      <alignment horizontal="center" vertical="center" textRotation="90"/>
    </xf>
    <xf numFmtId="0" fontId="8" fillId="0" borderId="14" xfId="0" applyFont="1" applyBorder="1" applyAlignment="1">
      <alignment horizontal="center" vertical="center" wrapText="1"/>
    </xf>
    <xf numFmtId="9" fontId="8" fillId="0" borderId="14" xfId="2" applyFont="1" applyBorder="1" applyAlignment="1">
      <alignment horizontal="center" vertical="center"/>
    </xf>
    <xf numFmtId="9" fontId="8" fillId="0" borderId="14" xfId="0" applyNumberFormat="1" applyFont="1" applyBorder="1" applyAlignment="1">
      <alignment horizontal="center" vertical="center" wrapText="1"/>
    </xf>
    <xf numFmtId="0" fontId="8" fillId="0" borderId="14" xfId="0" applyFont="1" applyBorder="1" applyAlignment="1">
      <alignment horizontal="center"/>
    </xf>
    <xf numFmtId="9" fontId="8" fillId="0" borderId="14" xfId="2" applyFont="1" applyBorder="1" applyAlignment="1">
      <alignment horizontal="center" vertical="center" wrapText="1"/>
    </xf>
    <xf numFmtId="0" fontId="12" fillId="0" borderId="14"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31" xfId="0" applyFont="1" applyBorder="1" applyAlignment="1">
      <alignment horizontal="center" vertical="center" wrapText="1"/>
    </xf>
    <xf numFmtId="0" fontId="10" fillId="3" borderId="8"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10" fillId="0" borderId="31" xfId="0" applyFont="1" applyBorder="1" applyAlignment="1">
      <alignment horizontal="center" vertical="center" textRotation="90" wrapText="1"/>
    </xf>
    <xf numFmtId="0" fontId="10" fillId="0" borderId="14" xfId="0" applyFont="1" applyBorder="1" applyAlignment="1">
      <alignment horizontal="center" vertical="center" textRotation="90" wrapText="1"/>
    </xf>
    <xf numFmtId="0" fontId="10" fillId="8" borderId="14" xfId="0" applyFont="1" applyFill="1" applyBorder="1" applyAlignment="1">
      <alignment horizontal="center" vertical="center" textRotation="90" wrapText="1"/>
    </xf>
    <xf numFmtId="9" fontId="10" fillId="0" borderId="14" xfId="0" applyNumberFormat="1" applyFont="1" applyBorder="1" applyAlignment="1">
      <alignment horizontal="center" vertical="center" textRotation="90"/>
    </xf>
    <xf numFmtId="9" fontId="10" fillId="0" borderId="14" xfId="0" applyNumberFormat="1" applyFont="1" applyBorder="1" applyAlignment="1">
      <alignment horizontal="center" vertical="center" textRotation="90" wrapText="1"/>
    </xf>
    <xf numFmtId="0" fontId="10" fillId="2" borderId="14" xfId="0" applyFont="1" applyFill="1" applyBorder="1" applyAlignment="1">
      <alignment horizontal="center" vertical="center" wrapText="1"/>
    </xf>
    <xf numFmtId="0" fontId="11" fillId="2" borderId="14" xfId="0" applyFont="1" applyFill="1" applyBorder="1" applyAlignment="1">
      <alignment horizontal="center" vertical="center" wrapText="1"/>
    </xf>
    <xf numFmtId="9" fontId="11" fillId="0" borderId="14" xfId="0" applyNumberFormat="1" applyFont="1" applyBorder="1" applyAlignment="1">
      <alignment horizontal="center" vertical="center" wrapText="1"/>
    </xf>
    <xf numFmtId="0" fontId="11" fillId="2" borderId="3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43"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6" xfId="0" applyFont="1" applyFill="1" applyBorder="1" applyAlignment="1">
      <alignment horizontal="center" vertical="center" wrapText="1"/>
    </xf>
    <xf numFmtId="9" fontId="10" fillId="0" borderId="31" xfId="0" applyNumberFormat="1" applyFont="1" applyBorder="1" applyAlignment="1">
      <alignment horizontal="center" vertical="center" textRotation="90"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10" fillId="3" borderId="24" xfId="0" applyFont="1" applyFill="1" applyBorder="1" applyAlignment="1">
      <alignment horizontal="center" vertical="center" wrapText="1"/>
    </xf>
    <xf numFmtId="0" fontId="10" fillId="3" borderId="4" xfId="0" applyFont="1" applyFill="1" applyBorder="1" applyAlignment="1">
      <alignment horizontal="center" vertical="center" textRotation="90" wrapText="1"/>
    </xf>
    <xf numFmtId="0" fontId="10" fillId="3" borderId="6" xfId="0" applyFont="1" applyFill="1" applyBorder="1" applyAlignment="1">
      <alignment horizontal="center" vertical="center" textRotation="90" wrapText="1"/>
    </xf>
    <xf numFmtId="0" fontId="10" fillId="3" borderId="4" xfId="0" applyFont="1" applyFill="1" applyBorder="1" applyAlignment="1">
      <alignment horizontal="center" vertical="center" wrapText="1"/>
    </xf>
    <xf numFmtId="0" fontId="9" fillId="0" borderId="14" xfId="0" applyFont="1" applyBorder="1" applyAlignment="1">
      <alignment horizontal="center" vertical="center" textRotation="90" wrapText="1"/>
    </xf>
    <xf numFmtId="0" fontId="8" fillId="2" borderId="14"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4" borderId="31" xfId="0" applyFont="1" applyFill="1" applyBorder="1" applyAlignment="1">
      <alignment horizontal="center" vertical="center" textRotation="90" wrapText="1"/>
    </xf>
    <xf numFmtId="0" fontId="10" fillId="4" borderId="14" xfId="0" applyFont="1" applyFill="1" applyBorder="1" applyAlignment="1">
      <alignment horizontal="center" vertical="center" textRotation="90" wrapText="1"/>
    </xf>
    <xf numFmtId="0" fontId="10" fillId="2" borderId="31" xfId="0" applyFont="1" applyFill="1" applyBorder="1" applyAlignment="1">
      <alignment horizontal="center" vertical="center" wrapText="1"/>
    </xf>
    <xf numFmtId="0" fontId="10" fillId="2" borderId="31" xfId="0" applyFont="1" applyFill="1" applyBorder="1" applyAlignment="1">
      <alignment horizontal="center" vertical="center" textRotation="90" wrapText="1"/>
    </xf>
    <xf numFmtId="0" fontId="9" fillId="2" borderId="14"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30" xfId="0" applyFont="1" applyFill="1" applyBorder="1" applyAlignment="1">
      <alignment horizontal="center" vertical="center" wrapText="1"/>
    </xf>
    <xf numFmtId="0" fontId="9" fillId="0" borderId="18" xfId="0" applyFont="1" applyBorder="1" applyAlignment="1">
      <alignment horizontal="center" vertical="center" textRotation="90" wrapText="1"/>
    </xf>
    <xf numFmtId="0" fontId="9" fillId="0" borderId="18" xfId="0" applyFont="1" applyBorder="1" applyAlignment="1">
      <alignment horizontal="center" vertical="center" wrapText="1"/>
    </xf>
    <xf numFmtId="9" fontId="9" fillId="0" borderId="14" xfId="0" applyNumberFormat="1" applyFont="1" applyBorder="1" applyAlignment="1">
      <alignment horizontal="center" vertical="center" textRotation="90" wrapText="1"/>
    </xf>
    <xf numFmtId="0" fontId="9" fillId="0" borderId="13" xfId="0" applyFont="1" applyBorder="1" applyAlignment="1">
      <alignment horizontal="center" vertical="center" textRotation="90" wrapText="1"/>
    </xf>
    <xf numFmtId="0" fontId="9" fillId="0" borderId="30" xfId="0" applyFont="1" applyBorder="1" applyAlignment="1">
      <alignment horizontal="center" vertical="center" textRotation="90" wrapText="1"/>
    </xf>
    <xf numFmtId="0" fontId="9" fillId="0" borderId="31" xfId="0" applyFont="1" applyBorder="1" applyAlignment="1">
      <alignment horizontal="center" vertical="center" textRotation="90" wrapText="1"/>
    </xf>
    <xf numFmtId="14" fontId="11" fillId="2" borderId="14" xfId="0" applyNumberFormat="1" applyFont="1" applyFill="1" applyBorder="1" applyAlignment="1">
      <alignment horizontal="center" vertical="center" wrapText="1"/>
    </xf>
    <xf numFmtId="14" fontId="11" fillId="2" borderId="18" xfId="0" applyNumberFormat="1" applyFont="1" applyFill="1" applyBorder="1" applyAlignment="1">
      <alignment horizontal="center" vertical="center" wrapText="1"/>
    </xf>
    <xf numFmtId="0" fontId="9" fillId="0" borderId="12" xfId="0" applyFont="1" applyBorder="1" applyAlignment="1">
      <alignment horizontal="center" vertical="center" textRotation="90" wrapText="1"/>
    </xf>
    <xf numFmtId="0" fontId="9" fillId="0" borderId="26" xfId="0" applyFont="1" applyBorder="1" applyAlignment="1">
      <alignment horizontal="center" vertical="center" wrapText="1"/>
    </xf>
    <xf numFmtId="0" fontId="9" fillId="2" borderId="18" xfId="0" applyFont="1" applyFill="1" applyBorder="1" applyAlignment="1">
      <alignment horizontal="center" vertical="center" wrapText="1"/>
    </xf>
    <xf numFmtId="14" fontId="11" fillId="2" borderId="15" xfId="0" applyNumberFormat="1" applyFont="1" applyFill="1" applyBorder="1" applyAlignment="1">
      <alignment horizontal="center" vertical="center" wrapText="1"/>
    </xf>
    <xf numFmtId="0" fontId="15" fillId="5" borderId="13" xfId="0" applyFont="1" applyFill="1" applyBorder="1" applyAlignment="1">
      <alignment horizontal="center" vertical="center" textRotation="90"/>
    </xf>
    <xf numFmtId="0" fontId="15" fillId="5" borderId="12" xfId="0" applyFont="1" applyFill="1" applyBorder="1" applyAlignment="1">
      <alignment horizontal="center" vertical="center" textRotation="90"/>
    </xf>
    <xf numFmtId="0" fontId="15" fillId="5" borderId="31" xfId="0" applyFont="1" applyFill="1" applyBorder="1" applyAlignment="1">
      <alignment horizontal="center" vertical="center" textRotation="90"/>
    </xf>
    <xf numFmtId="0" fontId="10" fillId="5" borderId="14" xfId="0" applyFont="1" applyFill="1" applyBorder="1" applyAlignment="1">
      <alignment horizontal="center" vertical="center" textRotation="90" wrapText="1"/>
    </xf>
    <xf numFmtId="0" fontId="11" fillId="2" borderId="13" xfId="0" applyFont="1" applyFill="1" applyBorder="1" applyAlignment="1">
      <alignment horizontal="center" vertical="center" wrapText="1"/>
    </xf>
    <xf numFmtId="14" fontId="8" fillId="2" borderId="15" xfId="0" applyNumberFormat="1" applyFont="1" applyFill="1" applyBorder="1" applyAlignment="1">
      <alignment horizontal="center" vertical="center" wrapText="1"/>
    </xf>
    <xf numFmtId="0" fontId="15" fillId="4" borderId="14" xfId="0" applyFont="1" applyFill="1" applyBorder="1" applyAlignment="1">
      <alignment horizontal="center" vertical="center" textRotation="90" wrapText="1"/>
    </xf>
    <xf numFmtId="0" fontId="15" fillId="8" borderId="32" xfId="0" applyFont="1" applyFill="1" applyBorder="1" applyAlignment="1">
      <alignment horizontal="center" vertical="center" textRotation="90" wrapText="1"/>
    </xf>
    <xf numFmtId="0" fontId="15" fillId="8" borderId="33" xfId="0" applyFont="1" applyFill="1" applyBorder="1" applyAlignment="1">
      <alignment horizontal="center" vertical="center" textRotation="90" wrapText="1"/>
    </xf>
    <xf numFmtId="0" fontId="15" fillId="8" borderId="34" xfId="0" applyFont="1" applyFill="1" applyBorder="1" applyAlignment="1">
      <alignment horizontal="center" vertical="center" textRotation="90" wrapText="1"/>
    </xf>
    <xf numFmtId="0" fontId="15" fillId="8" borderId="35" xfId="0" applyFont="1" applyFill="1" applyBorder="1" applyAlignment="1">
      <alignment horizontal="center" vertical="center" textRotation="90" wrapText="1"/>
    </xf>
    <xf numFmtId="0" fontId="10" fillId="4" borderId="14" xfId="0" applyFont="1" applyFill="1" applyBorder="1" applyAlignment="1">
      <alignment horizontal="center" vertical="center" textRotation="90"/>
    </xf>
    <xf numFmtId="0" fontId="16" fillId="0" borderId="14" xfId="0" applyFont="1" applyBorder="1" applyAlignment="1">
      <alignment horizontal="center" vertical="center" wrapText="1"/>
    </xf>
    <xf numFmtId="0" fontId="9" fillId="0" borderId="14" xfId="0" applyFont="1" applyBorder="1" applyAlignment="1">
      <alignment horizontal="center" vertical="center"/>
    </xf>
    <xf numFmtId="0" fontId="10" fillId="16" borderId="17" xfId="0" applyFont="1" applyFill="1" applyBorder="1" applyAlignment="1">
      <alignment horizontal="center" vertical="center" wrapText="1"/>
    </xf>
    <xf numFmtId="0" fontId="10" fillId="16" borderId="14"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14" borderId="1" xfId="0" applyFont="1" applyFill="1" applyBorder="1" applyAlignment="1">
      <alignment horizontal="center" vertical="center" wrapText="1"/>
    </xf>
    <xf numFmtId="0" fontId="10" fillId="14" borderId="2" xfId="0" applyFont="1" applyFill="1" applyBorder="1" applyAlignment="1">
      <alignment horizontal="center" vertical="center" wrapText="1"/>
    </xf>
    <xf numFmtId="0" fontId="10" fillId="14" borderId="3" xfId="0" applyFont="1" applyFill="1" applyBorder="1" applyAlignment="1">
      <alignment horizontal="center" vertical="center" wrapText="1"/>
    </xf>
    <xf numFmtId="0" fontId="10" fillId="16" borderId="28" xfId="0" applyFont="1" applyFill="1" applyBorder="1" applyAlignment="1">
      <alignment horizontal="center" vertical="center" wrapText="1"/>
    </xf>
    <xf numFmtId="0" fontId="10" fillId="16" borderId="15" xfId="0" applyFont="1" applyFill="1" applyBorder="1" applyAlignment="1">
      <alignment horizontal="center" vertical="center" wrapText="1"/>
    </xf>
    <xf numFmtId="0" fontId="10" fillId="16" borderId="17" xfId="0" applyFont="1" applyFill="1" applyBorder="1" applyAlignment="1">
      <alignment horizontal="center" vertical="center" textRotation="90" wrapText="1"/>
    </xf>
    <xf numFmtId="0" fontId="10" fillId="16" borderId="14" xfId="0" applyFont="1" applyFill="1" applyBorder="1" applyAlignment="1">
      <alignment horizontal="center" vertical="center" textRotation="90" wrapText="1"/>
    </xf>
    <xf numFmtId="0" fontId="15" fillId="8" borderId="36" xfId="0" applyFont="1" applyFill="1" applyBorder="1" applyAlignment="1">
      <alignment horizontal="center" vertical="center" textRotation="90" wrapText="1"/>
    </xf>
    <xf numFmtId="0" fontId="15" fillId="8" borderId="37" xfId="0" applyFont="1" applyFill="1" applyBorder="1" applyAlignment="1">
      <alignment horizontal="center" vertical="center" textRotation="90" wrapText="1"/>
    </xf>
    <xf numFmtId="0" fontId="15" fillId="8" borderId="39" xfId="0" applyFont="1" applyFill="1" applyBorder="1" applyAlignment="1">
      <alignment horizontal="center" vertical="center" textRotation="90" wrapText="1"/>
    </xf>
    <xf numFmtId="0" fontId="15" fillId="8" borderId="40" xfId="0" applyFont="1" applyFill="1" applyBorder="1" applyAlignment="1">
      <alignment horizontal="center" vertical="center" textRotation="90" wrapText="1"/>
    </xf>
    <xf numFmtId="9" fontId="11" fillId="0" borderId="18" xfId="0" applyNumberFormat="1" applyFont="1" applyBorder="1" applyAlignment="1">
      <alignment horizontal="center" vertical="center" wrapText="1"/>
    </xf>
    <xf numFmtId="0" fontId="11" fillId="2" borderId="0" xfId="0" applyFont="1" applyFill="1" applyAlignment="1">
      <alignment horizontal="center" vertical="center" wrapText="1"/>
    </xf>
    <xf numFmtId="14" fontId="8" fillId="2" borderId="29" xfId="0" applyNumberFormat="1" applyFont="1" applyFill="1" applyBorder="1" applyAlignment="1">
      <alignment horizontal="center" vertical="center" wrapText="1"/>
    </xf>
    <xf numFmtId="9" fontId="9" fillId="0" borderId="18" xfId="0" applyNumberFormat="1" applyFont="1" applyBorder="1" applyAlignment="1">
      <alignment horizontal="center" vertical="center" textRotation="90" wrapText="1"/>
    </xf>
    <xf numFmtId="0" fontId="9" fillId="0" borderId="13"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30" xfId="0" applyFont="1" applyBorder="1" applyAlignment="1">
      <alignment horizontal="center" vertical="center" wrapText="1"/>
    </xf>
    <xf numFmtId="0" fontId="9" fillId="15" borderId="27" xfId="0" applyFont="1" applyFill="1" applyBorder="1" applyAlignment="1">
      <alignment horizontal="center" vertical="center" wrapText="1"/>
    </xf>
    <xf numFmtId="0" fontId="9" fillId="15" borderId="25" xfId="0" applyFont="1" applyFill="1" applyBorder="1" applyAlignment="1">
      <alignment horizontal="center" vertical="center" wrapText="1"/>
    </xf>
    <xf numFmtId="0" fontId="9" fillId="15" borderId="17" xfId="0" applyFont="1" applyFill="1" applyBorder="1" applyAlignment="1">
      <alignment horizontal="center" vertical="center" wrapText="1"/>
    </xf>
    <xf numFmtId="0" fontId="9" fillId="15" borderId="14" xfId="0" applyFont="1" applyFill="1" applyBorder="1" applyAlignment="1">
      <alignment horizontal="center" vertical="center" wrapText="1"/>
    </xf>
    <xf numFmtId="0" fontId="0" fillId="0" borderId="20" xfId="0" applyBorder="1" applyAlignment="1">
      <alignment horizontal="center"/>
    </xf>
    <xf numFmtId="0" fontId="0" fillId="0" borderId="21" xfId="0" applyBorder="1" applyAlignment="1">
      <alignment horizontal="center"/>
    </xf>
    <xf numFmtId="0" fontId="0" fillId="0" borderId="16" xfId="0" applyBorder="1" applyAlignment="1">
      <alignment horizontal="center"/>
    </xf>
    <xf numFmtId="0" fontId="4" fillId="0" borderId="14" xfId="0" applyFont="1" applyBorder="1" applyAlignment="1">
      <alignment horizontal="center" vertical="center"/>
    </xf>
    <xf numFmtId="0" fontId="4" fillId="0" borderId="14" xfId="0" applyFont="1" applyBorder="1" applyAlignment="1">
      <alignment horizontal="center" vertical="center" wrapText="1"/>
    </xf>
    <xf numFmtId="0" fontId="0" fillId="0" borderId="0" xfId="0" applyAlignment="1">
      <alignment horizontal="center"/>
    </xf>
    <xf numFmtId="0" fontId="4" fillId="0" borderId="14" xfId="0" applyFont="1" applyBorder="1" applyAlignment="1">
      <alignment horizontal="center" vertical="center" textRotation="90"/>
    </xf>
    <xf numFmtId="0" fontId="6" fillId="0" borderId="14" xfId="0" applyFont="1" applyBorder="1" applyAlignment="1">
      <alignment horizontal="center" vertical="center"/>
    </xf>
    <xf numFmtId="0" fontId="1" fillId="0" borderId="14"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14" xfId="0" applyFont="1" applyBorder="1" applyAlignment="1">
      <alignment horizontal="center" vertical="center"/>
    </xf>
  </cellXfs>
  <cellStyles count="3">
    <cellStyle name="Hipervínculo" xfId="1" builtinId="8"/>
    <cellStyle name="Normal" xfId="0" builtinId="0"/>
    <cellStyle name="Porcentaje" xfId="2" builtinId="5"/>
  </cellStyles>
  <dxfs count="0"/>
  <tableStyles count="1" defaultTableStyle="TableStyleMedium2" defaultPivotStyle="PivotStyleLight16">
    <tableStyle name="Invisible" pivot="0" table="0" count="0" xr9:uid="{819D1230-9B3F-4388-A523-13B3092DAB0C}"/>
  </tableStyles>
  <colors>
    <mruColors>
      <color rgb="FFFF6600"/>
      <color rgb="FFC4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550333</xdr:colOff>
      <xdr:row>0</xdr:row>
      <xdr:rowOff>31750</xdr:rowOff>
    </xdr:from>
    <xdr:to>
      <xdr:col>0</xdr:col>
      <xdr:colOff>1162799</xdr:colOff>
      <xdr:row>1</xdr:row>
      <xdr:rowOff>833531</xdr:rowOff>
    </xdr:to>
    <xdr:pic>
      <xdr:nvPicPr>
        <xdr:cNvPr id="2" name="Imagen 1" descr="Atención a la ciudadanía">
          <a:extLst>
            <a:ext uri="{FF2B5EF4-FFF2-40B4-BE49-F238E27FC236}">
              <a16:creationId xmlns:a16="http://schemas.microsoft.com/office/drawing/2014/main" id="{44B6D980-BF94-460F-81A7-A73D8DD12284}"/>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037" r="52830" b="13465"/>
        <a:stretch/>
      </xdr:blipFill>
      <xdr:spPr bwMode="auto">
        <a:xfrm>
          <a:off x="550333" y="31750"/>
          <a:ext cx="612466" cy="9816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423334</xdr:colOff>
      <xdr:row>0</xdr:row>
      <xdr:rowOff>74083</xdr:rowOff>
    </xdr:from>
    <xdr:to>
      <xdr:col>10</xdr:col>
      <xdr:colOff>1040404</xdr:colOff>
      <xdr:row>1</xdr:row>
      <xdr:rowOff>769559</xdr:rowOff>
    </xdr:to>
    <xdr:pic>
      <xdr:nvPicPr>
        <xdr:cNvPr id="3" name="Imagen 2" descr="Atención a la ciudadanía">
          <a:extLst>
            <a:ext uri="{FF2B5EF4-FFF2-40B4-BE49-F238E27FC236}">
              <a16:creationId xmlns:a16="http://schemas.microsoft.com/office/drawing/2014/main" id="{1582C9D1-4D9F-4807-988E-007C448303A8}"/>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4944" t="22324" b="13184"/>
        <a:stretch/>
      </xdr:blipFill>
      <xdr:spPr bwMode="auto">
        <a:xfrm>
          <a:off x="31220834" y="74083"/>
          <a:ext cx="617070" cy="875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469900</xdr:colOff>
      <xdr:row>38</xdr:row>
      <xdr:rowOff>78316</xdr:rowOff>
    </xdr:from>
    <xdr:to>
      <xdr:col>0</xdr:col>
      <xdr:colOff>1082366</xdr:colOff>
      <xdr:row>39</xdr:row>
      <xdr:rowOff>54599</xdr:rowOff>
    </xdr:to>
    <xdr:pic>
      <xdr:nvPicPr>
        <xdr:cNvPr id="4" name="Imagen 3" descr="Atención a la ciudadanía">
          <a:extLst>
            <a:ext uri="{FF2B5EF4-FFF2-40B4-BE49-F238E27FC236}">
              <a16:creationId xmlns:a16="http://schemas.microsoft.com/office/drawing/2014/main" id="{12A0B549-AD06-4F85-A4BB-3B9133689A1F}"/>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037" r="52830" b="13465"/>
        <a:stretch/>
      </xdr:blipFill>
      <xdr:spPr bwMode="auto">
        <a:xfrm>
          <a:off x="469900" y="26049816"/>
          <a:ext cx="612466" cy="9816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459318</xdr:colOff>
      <xdr:row>38</xdr:row>
      <xdr:rowOff>131233</xdr:rowOff>
    </xdr:from>
    <xdr:to>
      <xdr:col>10</xdr:col>
      <xdr:colOff>1076388</xdr:colOff>
      <xdr:row>39</xdr:row>
      <xdr:rowOff>1211</xdr:rowOff>
    </xdr:to>
    <xdr:pic>
      <xdr:nvPicPr>
        <xdr:cNvPr id="5" name="Imagen 4" descr="Atención a la ciudadanía">
          <a:extLst>
            <a:ext uri="{FF2B5EF4-FFF2-40B4-BE49-F238E27FC236}">
              <a16:creationId xmlns:a16="http://schemas.microsoft.com/office/drawing/2014/main" id="{2B778009-79BC-4E13-9A85-E670F2C01923}"/>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4944" t="22324" b="13184"/>
        <a:stretch/>
      </xdr:blipFill>
      <xdr:spPr bwMode="auto">
        <a:xfrm>
          <a:off x="31256818" y="26102733"/>
          <a:ext cx="617070" cy="875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lu.villarraga@hotmail.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d.docs.live.net/AppData/Roaming/Microsoft/Excel/consolidado%20mapas%20terminados%20gestion%20y%20corrupcion.xlsx" TargetMode="External"/><Relationship Id="rId2" Type="http://schemas.openxmlformats.org/officeDocument/2006/relationships/hyperlink" Target="https://d.docs.live.net/AppData/Roaming/Microsoft/Excel/consolidado%20mapas%20terminados%20gestion%20y%20corrupcion.xlsx" TargetMode="External"/><Relationship Id="rId1" Type="http://schemas.openxmlformats.org/officeDocument/2006/relationships/hyperlink" Target="https://d.docs.live.net/AppData/Roaming/Microsoft/Excel/consolidado%20mapas%20terminados%20gestion%20y%20corrupcion.xlsx"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d.docs.live.net/AppData/Roaming/Microsoft/Excel/consolidado%20mapas%20terminados%20gestion%20y%20corrupcion.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baseColWidth="10" defaultRowHeight="15" x14ac:dyDescent="0.25"/>
  <sheetData>
    <row r="1" spans="1:1" x14ac:dyDescent="0.25">
      <c r="A1" s="32" t="s">
        <v>133</v>
      </c>
    </row>
  </sheetData>
  <hyperlinks>
    <hyperlink ref="A1"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63"/>
  <sheetViews>
    <sheetView showGridLines="0" tabSelected="1" topLeftCell="C13" zoomScale="87" zoomScaleNormal="67" workbookViewId="0">
      <selection activeCell="E14" sqref="E14:E18"/>
    </sheetView>
  </sheetViews>
  <sheetFormatPr baseColWidth="10" defaultColWidth="11.5703125" defaultRowHeight="12.75" zeroHeight="1" x14ac:dyDescent="0.2"/>
  <cols>
    <col min="1" max="1" width="22.28515625" style="34" customWidth="1"/>
    <col min="2" max="2" width="18.7109375" style="34" customWidth="1"/>
    <col min="3" max="3" width="40.28515625" style="34" customWidth="1"/>
    <col min="4" max="4" width="4.140625" style="34" bestFit="1" customWidth="1"/>
    <col min="5" max="5" width="63.7109375" style="34" customWidth="1"/>
    <col min="6" max="6" width="24.7109375" style="34" bestFit="1" customWidth="1"/>
    <col min="7" max="7" width="35.5703125" style="34" customWidth="1"/>
    <col min="8" max="8" width="28.5703125" style="34" customWidth="1"/>
    <col min="9" max="9" width="82.28515625" style="51" customWidth="1"/>
    <col min="10" max="10" width="76.28515625" style="51" customWidth="1"/>
    <col min="11" max="11" width="23.28515625" style="34" customWidth="1"/>
    <col min="12" max="12" width="10.28515625" style="34" customWidth="1"/>
    <col min="13" max="13" width="22.28515625" style="34" hidden="1" customWidth="1"/>
    <col min="14" max="14" width="6" style="34" bestFit="1" customWidth="1"/>
    <col min="15" max="15" width="41.28515625" style="34" customWidth="1"/>
    <col min="16" max="16" width="99.28515625" style="34" customWidth="1"/>
    <col min="17" max="17" width="20.85546875" style="34" hidden="1" customWidth="1"/>
    <col min="18" max="18" width="10.42578125" style="34" hidden="1" customWidth="1"/>
    <col min="19" max="19" width="30.42578125" style="34" hidden="1" customWidth="1"/>
    <col min="20" max="20" width="63.140625" style="34" hidden="1" customWidth="1"/>
    <col min="21" max="21" width="109.7109375" style="34" hidden="1" customWidth="1"/>
    <col min="22" max="22" width="47.5703125" style="34" hidden="1" customWidth="1"/>
    <col min="23" max="23" width="37.140625" style="34" hidden="1" customWidth="1"/>
    <col min="24" max="24" width="10.140625" style="34" customWidth="1"/>
    <col min="25" max="26" width="22.28515625" style="34" hidden="1" customWidth="1"/>
    <col min="27" max="27" width="13.7109375" style="34" customWidth="1"/>
    <col min="28" max="28" width="9.85546875" style="34" customWidth="1"/>
    <col min="29" max="29" width="20.5703125" style="37" customWidth="1"/>
    <col min="30" max="30" width="67.42578125" style="37" customWidth="1"/>
    <col min="31" max="31" width="79.7109375" style="60" customWidth="1"/>
    <col min="32" max="32" width="27" style="59" customWidth="1"/>
    <col min="33" max="33" width="29.28515625" style="60" bestFit="1" customWidth="1"/>
    <col min="34" max="34" width="23.42578125" style="37" bestFit="1" customWidth="1"/>
    <col min="35" max="35" width="30.28515625" style="34" customWidth="1"/>
    <col min="36" max="36" width="23.7109375" style="34" customWidth="1"/>
    <col min="37" max="37" width="11.5703125" style="34" customWidth="1"/>
    <col min="38" max="38" width="11.5703125" style="57" customWidth="1"/>
    <col min="39" max="16384" width="11.5703125" style="34"/>
  </cols>
  <sheetData>
    <row r="1" spans="1:38" ht="14.45" customHeight="1" x14ac:dyDescent="0.2">
      <c r="A1" s="146" t="s">
        <v>0</v>
      </c>
      <c r="B1" s="147"/>
      <c r="C1" s="147"/>
      <c r="D1" s="147"/>
      <c r="E1" s="147"/>
      <c r="F1" s="147"/>
      <c r="G1" s="147"/>
      <c r="H1" s="147"/>
      <c r="I1" s="147"/>
      <c r="J1" s="148"/>
      <c r="K1" s="152" t="s">
        <v>64</v>
      </c>
      <c r="L1" s="153"/>
      <c r="M1" s="153"/>
      <c r="N1" s="153"/>
      <c r="O1" s="153"/>
      <c r="P1" s="153"/>
      <c r="Q1" s="153"/>
      <c r="R1" s="153"/>
      <c r="S1" s="153"/>
      <c r="T1" s="153"/>
      <c r="U1" s="153"/>
      <c r="V1" s="153"/>
      <c r="W1" s="153"/>
      <c r="X1" s="153"/>
      <c r="Y1" s="153"/>
      <c r="Z1" s="153"/>
      <c r="AA1" s="153"/>
      <c r="AB1" s="153"/>
      <c r="AC1" s="153"/>
      <c r="AD1" s="153"/>
      <c r="AE1" s="153"/>
      <c r="AF1" s="153"/>
      <c r="AG1" s="153"/>
      <c r="AH1" s="154"/>
      <c r="AL1" s="34"/>
    </row>
    <row r="2" spans="1:38" ht="70.5" customHeight="1" thickBot="1" x14ac:dyDescent="0.25">
      <c r="A2" s="149"/>
      <c r="B2" s="150"/>
      <c r="C2" s="150"/>
      <c r="D2" s="150"/>
      <c r="E2" s="150"/>
      <c r="F2" s="150"/>
      <c r="G2" s="150"/>
      <c r="H2" s="150"/>
      <c r="I2" s="150"/>
      <c r="J2" s="151"/>
      <c r="K2" s="155"/>
      <c r="L2" s="156"/>
      <c r="M2" s="156"/>
      <c r="N2" s="156"/>
      <c r="O2" s="156"/>
      <c r="P2" s="157"/>
      <c r="Q2" s="156"/>
      <c r="R2" s="156"/>
      <c r="S2" s="156"/>
      <c r="T2" s="156"/>
      <c r="U2" s="157"/>
      <c r="V2" s="157"/>
      <c r="W2" s="157"/>
      <c r="X2" s="157"/>
      <c r="Y2" s="157"/>
      <c r="Z2" s="157"/>
      <c r="AA2" s="157"/>
      <c r="AB2" s="157"/>
      <c r="AC2" s="157"/>
      <c r="AD2" s="157"/>
      <c r="AE2" s="157"/>
      <c r="AF2" s="157"/>
      <c r="AG2" s="157"/>
      <c r="AH2" s="158"/>
      <c r="AL2" s="34"/>
    </row>
    <row r="3" spans="1:38" ht="16.149999999999999" customHeight="1" thickBot="1" x14ac:dyDescent="0.25">
      <c r="A3" s="159" t="s">
        <v>1</v>
      </c>
      <c r="B3" s="159" t="s">
        <v>2</v>
      </c>
      <c r="C3" s="159" t="s">
        <v>3</v>
      </c>
      <c r="D3" s="159" t="s">
        <v>4</v>
      </c>
      <c r="E3" s="159" t="s">
        <v>5</v>
      </c>
      <c r="F3" s="140" t="s">
        <v>6</v>
      </c>
      <c r="G3" s="160"/>
      <c r="H3" s="159" t="s">
        <v>62</v>
      </c>
      <c r="I3" s="159" t="s">
        <v>7</v>
      </c>
      <c r="J3" s="140" t="s">
        <v>8</v>
      </c>
      <c r="K3" s="129" t="s">
        <v>9</v>
      </c>
      <c r="L3" s="142"/>
      <c r="M3" s="142"/>
      <c r="N3" s="142"/>
      <c r="O3" s="35"/>
      <c r="P3" s="143" t="s">
        <v>10</v>
      </c>
      <c r="Q3" s="161" t="s">
        <v>50</v>
      </c>
      <c r="R3" s="162"/>
      <c r="S3" s="162"/>
      <c r="T3" s="163"/>
      <c r="U3" s="36"/>
      <c r="V3" s="36"/>
      <c r="W3" s="36"/>
      <c r="X3" s="129" t="s">
        <v>11</v>
      </c>
      <c r="Y3" s="142"/>
      <c r="Z3" s="142"/>
      <c r="AA3" s="142"/>
      <c r="AB3" s="171"/>
      <c r="AC3" s="160" t="s">
        <v>12</v>
      </c>
      <c r="AD3" s="159" t="s">
        <v>13</v>
      </c>
      <c r="AE3" s="159" t="s">
        <v>14</v>
      </c>
      <c r="AF3" s="159" t="s">
        <v>15</v>
      </c>
      <c r="AG3" s="159" t="s">
        <v>16</v>
      </c>
      <c r="AH3" s="159" t="s">
        <v>17</v>
      </c>
      <c r="AL3" s="34"/>
    </row>
    <row r="4" spans="1:38" s="37" customFormat="1" ht="105.4" customHeight="1" thickBot="1" x14ac:dyDescent="0.3">
      <c r="A4" s="141"/>
      <c r="B4" s="141"/>
      <c r="C4" s="141"/>
      <c r="D4" s="141"/>
      <c r="E4" s="141"/>
      <c r="F4" s="166"/>
      <c r="G4" s="144"/>
      <c r="H4" s="141"/>
      <c r="I4" s="141"/>
      <c r="J4" s="141"/>
      <c r="K4" s="104" t="s">
        <v>18</v>
      </c>
      <c r="L4" s="104" t="s">
        <v>19</v>
      </c>
      <c r="M4" s="104" t="s">
        <v>68</v>
      </c>
      <c r="N4" s="164" t="s">
        <v>87</v>
      </c>
      <c r="O4" s="165"/>
      <c r="P4" s="144"/>
      <c r="Q4" s="166" t="s">
        <v>51</v>
      </c>
      <c r="R4" s="144"/>
      <c r="S4" s="129" t="s">
        <v>52</v>
      </c>
      <c r="T4" s="130"/>
      <c r="U4" s="105" t="s">
        <v>74</v>
      </c>
      <c r="V4" s="35" t="s">
        <v>80</v>
      </c>
      <c r="W4" s="35" t="s">
        <v>81</v>
      </c>
      <c r="X4" s="104" t="s">
        <v>18</v>
      </c>
      <c r="Y4" s="104" t="s">
        <v>68</v>
      </c>
      <c r="Z4" s="104" t="s">
        <v>68</v>
      </c>
      <c r="AA4" s="104" t="s">
        <v>19</v>
      </c>
      <c r="AB4" s="106" t="s">
        <v>20</v>
      </c>
      <c r="AC4" s="144"/>
      <c r="AD4" s="141"/>
      <c r="AE4" s="141"/>
      <c r="AF4" s="141"/>
      <c r="AG4" s="141"/>
      <c r="AH4" s="141"/>
    </row>
    <row r="5" spans="1:38" ht="48" customHeight="1" x14ac:dyDescent="0.2">
      <c r="A5" s="114" t="s">
        <v>40</v>
      </c>
      <c r="B5" s="116" t="s">
        <v>41</v>
      </c>
      <c r="C5" s="177" t="s">
        <v>292</v>
      </c>
      <c r="D5" s="116">
        <v>1</v>
      </c>
      <c r="E5" s="139" t="s">
        <v>197</v>
      </c>
      <c r="F5" s="139" t="s">
        <v>206</v>
      </c>
      <c r="G5" s="139"/>
      <c r="H5" s="174" t="s">
        <v>21</v>
      </c>
      <c r="I5" s="95" t="s">
        <v>204</v>
      </c>
      <c r="J5" s="139" t="s">
        <v>196</v>
      </c>
      <c r="K5" s="175" t="s">
        <v>70</v>
      </c>
      <c r="L5" s="175" t="s">
        <v>71</v>
      </c>
      <c r="M5" s="98" t="str">
        <f>IF(L5="Muy Alta","100%",IF(L5="Alta","80%",IF(L5="Media","60%",IF(L5="Baja","40%",IF(L5="Muy Baja","20%")))))</f>
        <v>40%</v>
      </c>
      <c r="N5" s="172" t="str">
        <f>IF(L5&lt;&gt;"",IF(K5&lt;&gt;"",
IF(AND(L5 = "Muy Baja",K5 = "Leve"), "Bajo",
IF(AND(L5 = "Muy Baja",K5 = "Menor"), "Bajo",
IF(AND(L5 = "Muy Baja",K5 = "Moderado"), "Moderado",
IF(AND(L5 = "Muy Baja",K5 = "Mayor"), "Alto",
IF(AND(L5 = "Muy Baja",K5 = "Catastrófico"), "Extremo",
IF(AND(L5 = "Baja",K5 = "Leve"), "Bajo",
IF(AND(L5 = "Baja",K5 = "Menor"), "Moderado",
IF(AND(L5 = "Baja",K5 = "Moderado"), "Moderado",
IF(AND(L5 = "Baja",K5 = "Mayor"), "Alto",
IF(AND(L5 = "Baja",K5 = "Catastrófico"), "Extremo",
IF(AND(L5 = "Media",K5 = "Leve"), "Moderado",
IF(AND(L5 = "Media",K5 = "Menor"), "Moderado",
IF(AND(L5 = "Media",K5 = "Moderado"), " Moderado",
IF(AND(L5 = "Media",K5 = "Mayor"), "Alto",
IF(AND(L5 = "Media",K5 = "Catastrófico"), "Extremo",
IF(AND(L5 = "Alta",K5 = "Leve"), "Moderado",
IF(AND(L5 = "Alta",K5 = "Menor"), "Moderado",
IF(AND(L5 = "Alta",K5 = "Moderado"), "Alto",
IF(AND(L5 = "Alta",K5 = "Mayor"), "Alto",
IF(AND(L5 = "Alta",K5 = "Catastrófico"), "Extremo",
IF(AND(L5 = "Muy Alta",K5 = "Leve"), "Alto",
IF(AND(L5 = "Muy Alta",K5 = "Menor"), "Alto",
IF(AND(L5 = "Muy Alta",K5 = "Moderado"), "Alto",
IF(AND(L5 = "Muy Alta",K5 = "Mayor"), "Alto",
IF(AND(L5 = "Muy Alta",K5 = "Catastrófico"), "Extremo",
))))))))))))))))))))))))),"N/A"),"N/A")</f>
        <v>Extremo</v>
      </c>
      <c r="O5" s="172"/>
      <c r="P5" s="99" t="s">
        <v>207</v>
      </c>
      <c r="Q5" s="99" t="s">
        <v>78</v>
      </c>
      <c r="R5" s="100">
        <f>IF(Q5="Preventivo",25%,IF(Q5="Detectivo",15%,IF(Q5="Correctivo",10%)))</f>
        <v>0.25</v>
      </c>
      <c r="S5" s="100">
        <f>IF(T5="Automático",25%,IF(T5="MANUAL",15%))</f>
        <v>0.15</v>
      </c>
      <c r="T5" s="99" t="s">
        <v>128</v>
      </c>
      <c r="U5" s="100">
        <f>R5+S5</f>
        <v>0.4</v>
      </c>
      <c r="V5" s="100">
        <f>M5-(M5*U5)</f>
        <v>0.24</v>
      </c>
      <c r="W5" s="100">
        <f>+M6-0</f>
        <v>1</v>
      </c>
      <c r="X5" s="131" t="str">
        <f>IF(AND(Y5&lt;=100%,Y5&gt;80%),"Catastrófico",IF(AND(Y5&lt;=80%,Y5&gt;60%),"Mayor",IF(AND(Y5&lt;=60%,Y5&gt;40%),"Moderado",IF(AND(Y5&lt;=40%,Y5&gt;20%),"Menor",IF(AND(Y5&lt;=20%,Y5&gt;=0%),"Leve")))))</f>
        <v>Catastrófico</v>
      </c>
      <c r="Y5" s="145">
        <f>+W6</f>
        <v>1</v>
      </c>
      <c r="Z5" s="145">
        <f>+V6</f>
        <v>0.14399999999999999</v>
      </c>
      <c r="AA5" s="131" t="str">
        <f>IF(AND(Z5&lt;=100%,Z5&gt;80%),"Muy alta",IF(AND(Z5&lt;=80%,Z5&gt;60%),"Alta",IF(AND(Z5&lt;=60%,Z5&gt;40%),"Media",IF(AND(Z5&lt;=40%,Z5&gt;20%),"Baja",IF(AND(Z5&lt;=20%,Z5&gt;=0%),"Muy Baja")))))</f>
        <v>Muy Baja</v>
      </c>
      <c r="AB5" s="172" t="str">
        <f>IF(AA5&lt;&gt;"",IF(X5&lt;&gt;"",
IF(AND(AA5 = "Muy Baja",X5 = "Leve"), "Bajo",
IF(AND(AA5 = "Muy Baja",X5 = "Menor"), "Bajo",
IF(AND(AA5= "Muy Baja",X5 = "Moderado"), "Moderado",
IF(AND(AA5 = "Muy Baja",X5 = "Mayor"), "Alto",
IF(AND(AA5 = "Muy Baja",X5 = "Catastrófico"), "Extremo",
IF(AND(AA5 = "Baja",X5 = "Leve"), "Bajo",
IF(AND(AA5 = "Baja",X5 = "Menor"), "Moderado",
IF(AND(AA5 = "Baja",X5 = "Moderado"), "Moderado",
IF(AND(AA5 = "Baja",X5 = "Mayor"), "Alto",
IF(AND(AA5 = "Baja",X5 = "Catastrófico"), "Extremo",
IF(AND(AA5= "Media",X5 = "Leve"), "Moderado",
IF(AND(AA5 = "Media",X5 = "Menor"), "Moderado",
IF(AND(AA5 = "Media",X5 = "Moderado"), " Moderado",
IF(AND(AA5 = "Media",X5 = "Mayor"), "Alto",
IF(AND(AA5 = "Media",X5 = "Catastrófico"), "Extremo",
IF(AND(AA5 = "Alta",X5 = "Leve"), "Moderado",
IF(AND(AA5 = "Alta",X5 = "Menor"), "Moderado",
IF(AND(AA5 = "Alta",X5 = "Moderado"), "Alto",
IF(AND(AA5 = "Alta",X5 = "Mayor"), "Alto",
IF(AND(AA5 = "Alta",X5 = "Catastrófico"), "Extremo",
IF(AND(AA5 = "Muy Alta",X5 = "Leve"), "Alto",
IF(AND(AA5 = "Muy Alta",X5 = "Menor"), "Alto",
IF(AND(AA5 = "Muy Alta",X5 = "Moderado"), "Alto",
IF(AND(AA5 = "Muy Alta",X5 = "Mayor"), "Alto",
IF(AND(AA5 = "Muy Alta",X5 = "Catastrófico"), "Extremo",
))))))))))))))))))))))))),"N/A"),"N/A")</f>
        <v>Extremo</v>
      </c>
      <c r="AC5" s="101" t="s">
        <v>24</v>
      </c>
      <c r="AD5" s="99" t="s">
        <v>301</v>
      </c>
      <c r="AE5" s="99" t="s">
        <v>209</v>
      </c>
      <c r="AF5" s="99" t="s">
        <v>25</v>
      </c>
      <c r="AG5" s="102" t="s">
        <v>199</v>
      </c>
      <c r="AH5" s="103">
        <v>45291</v>
      </c>
      <c r="AL5" s="34"/>
    </row>
    <row r="6" spans="1:38" ht="69" customHeight="1" x14ac:dyDescent="0.2">
      <c r="A6" s="115"/>
      <c r="B6" s="110"/>
      <c r="C6" s="177"/>
      <c r="D6" s="110"/>
      <c r="E6" s="137"/>
      <c r="F6" s="137"/>
      <c r="G6" s="137"/>
      <c r="H6" s="136"/>
      <c r="I6" s="87" t="s">
        <v>205</v>
      </c>
      <c r="J6" s="137"/>
      <c r="K6" s="108"/>
      <c r="L6" s="108"/>
      <c r="M6" s="91" t="str">
        <f>IF(K5="Catastrófico","100%",IF(K5="Mayor","80%",IF(K5="Moderado","60%",IF(K5="Menor","40%",IF(K5="Leve","20%")))))</f>
        <v>100%</v>
      </c>
      <c r="N6" s="173"/>
      <c r="O6" s="173"/>
      <c r="P6" s="83" t="s">
        <v>208</v>
      </c>
      <c r="Q6" s="83" t="s">
        <v>78</v>
      </c>
      <c r="R6" s="84">
        <f t="shared" ref="R6:R7" si="0">IF(Q6="Preventivo",25%,IF(Q6="Detectivo",15%,IF(Q6="Correctivo",10%)))</f>
        <v>0.25</v>
      </c>
      <c r="S6" s="84">
        <f t="shared" ref="S6:S18" si="1">IF(T6="Automático",25%,IF(T6="MANUAL",15%))</f>
        <v>0.15</v>
      </c>
      <c r="T6" s="83" t="s">
        <v>128</v>
      </c>
      <c r="U6" s="84">
        <f t="shared" ref="U6:U11" si="2">R6+S6</f>
        <v>0.4</v>
      </c>
      <c r="V6" s="84">
        <f>V5-(V5*U6)</f>
        <v>0.14399999999999999</v>
      </c>
      <c r="W6" s="84">
        <f>+W5</f>
        <v>1</v>
      </c>
      <c r="X6" s="132"/>
      <c r="Y6" s="135"/>
      <c r="Z6" s="135"/>
      <c r="AA6" s="132"/>
      <c r="AB6" s="173"/>
      <c r="AC6" s="38" t="s">
        <v>26</v>
      </c>
      <c r="AD6" s="83" t="s">
        <v>302</v>
      </c>
      <c r="AE6" s="83" t="s">
        <v>209</v>
      </c>
      <c r="AF6" s="83" t="s">
        <v>27</v>
      </c>
      <c r="AG6" s="39" t="s">
        <v>199</v>
      </c>
      <c r="AH6" s="94">
        <v>45291</v>
      </c>
      <c r="AL6" s="34"/>
    </row>
    <row r="7" spans="1:38" ht="55.9" customHeight="1" x14ac:dyDescent="0.2">
      <c r="A7" s="115"/>
      <c r="B7" s="110"/>
      <c r="C7" s="177"/>
      <c r="D7" s="110">
        <v>2</v>
      </c>
      <c r="E7" s="136" t="s">
        <v>28</v>
      </c>
      <c r="F7" s="137" t="s">
        <v>136</v>
      </c>
      <c r="G7" s="137"/>
      <c r="H7" s="136" t="s">
        <v>21</v>
      </c>
      <c r="I7" s="87" t="s">
        <v>210</v>
      </c>
      <c r="J7" s="87" t="s">
        <v>211</v>
      </c>
      <c r="K7" s="108" t="s">
        <v>83</v>
      </c>
      <c r="L7" s="108" t="s">
        <v>71</v>
      </c>
      <c r="M7" s="91" t="str">
        <f>IF(L7="Muy Alta","100%",IF(L7="Alta","80%",IF(L7="Media","60%",IF(L7="Baja","40%",IF(L7="Muy Baja","20%")))))</f>
        <v>40%</v>
      </c>
      <c r="N7" s="133" t="str">
        <f>IF(L7&lt;&gt;"",IF(K7&lt;&gt;"",
IF(AND(L7 = "Muy Baja",K7 = "Leve"), "Bajo",
IF(AND(L7 = "Muy Baja",K7 = "Menor"), "Bajo",
IF(AND(L7 = "Muy Baja",K7 = "Moderado"), "Moderado",
IF(AND(L7 = "Muy Baja",K7 = "Mayor"), "Alto",
IF(AND(L7 = "Muy Baja",K7 = "Catastrófico"), "Extremo",
IF(AND(L7 = "Baja",K7 = "Leve"), "Bajo",
IF(AND(L7 = "Baja",K7 = "Menor"), "Moderado",
IF(AND(L7 = "Baja",K7 = "Moderado"), "Moderado",
IF(AND(L7 = "Baja",K7 = "Mayor"), "Alto",
IF(AND(L7 = "Baja",K7 = "Catastrófico"), "Extremo",
IF(AND(L7 = "Media",K7 = "Leve"), "Moderado",
IF(AND(L7 = "Media",K7 = "Menor"), "Moderado",
IF(AND(L7 = "Media",K7 = "Moderado"), " Moderado",
IF(AND(L7 = "Media",K7 = "Mayor"), "Alto",
IF(AND(L7 = "Media",K7 = "Catastrófico"), "Extremo",
IF(AND(L7 = "Alta",K7 = "Leve"), "Moderado",
IF(AND(L7 = "Alta",K7 = "Menor"), "Moderado",
IF(AND(L7 = "Alta",K7 = "Moderado"), "Alto",
IF(AND(L7 = "Alta",K7 = "Mayor"), "Alto",
IF(AND(L7 = "Alta",K7 = "Catastrófico"), "Extremo",
IF(AND(L7 = "Muy Alta",K7 = "Leve"), "Alto",
IF(AND(L7 = "Muy Alta",K7 = "Menor"), "Alto",
IF(AND(L7 = "Muy Alta",K7 = "Moderado"), "Alto",
IF(AND(L7 = "Muy Alta",K7 = "Mayor"), "Alto",
IF(AND(L7 = "Muy Alta",K7 = "Catastrófico"), "Extremo",
))))))))))))))))))))))))),"N/A"),"N/A")</f>
        <v>Alto</v>
      </c>
      <c r="O7" s="133"/>
      <c r="P7" s="87" t="s">
        <v>213</v>
      </c>
      <c r="Q7" s="83" t="s">
        <v>78</v>
      </c>
      <c r="R7" s="84">
        <f t="shared" si="0"/>
        <v>0.25</v>
      </c>
      <c r="S7" s="84">
        <f t="shared" si="1"/>
        <v>0.15</v>
      </c>
      <c r="T7" s="83" t="s">
        <v>128</v>
      </c>
      <c r="U7" s="84">
        <f t="shared" si="2"/>
        <v>0.4</v>
      </c>
      <c r="V7" s="84">
        <f>M7-(M7*U7)</f>
        <v>0.24</v>
      </c>
      <c r="W7" s="84">
        <f>M8-(M8*U8)</f>
        <v>0.60000000000000009</v>
      </c>
      <c r="X7" s="132" t="str">
        <f>IF(AND(Y7&lt;=100%,Y7&gt;80%),"Catastrófico",IF(AND(Y7&lt;=80%,Y7&gt;60%),"Mayor",IF(AND(Y7&lt;=60%,Y7&gt;40%),"Moderado",IF(AND(Y7&lt;=40%,Y7&gt;20%),"Menor",IF(AND(Y7&lt;=20%,Y7&gt;=0%),"Leve")))))</f>
        <v>Moderado</v>
      </c>
      <c r="Y7" s="135">
        <f>+W8</f>
        <v>0.45000000000000007</v>
      </c>
      <c r="Z7" s="135">
        <f>+V7</f>
        <v>0.24</v>
      </c>
      <c r="AA7" s="132" t="str">
        <f>IF(AND(Z7&lt;=100%,Z7&gt;80%),"Muy alta",IF(AND(Z7&lt;=80%,Z7&gt;60%),"Alta",IF(AND(Z7&lt;=60%,Z7&gt;40%),"Media",IF(AND(Z7&lt;=40%,Z7&gt;20%),"Baja",IF(AND(Z7&lt;=20%,Z7&gt;=0%),"Muy Baja")))))</f>
        <v>Baja</v>
      </c>
      <c r="AB7" s="194" t="str">
        <f>IF(AA7&lt;&gt;"",IF(X7&lt;&gt;"",
IF(AND(AA7 = "Muy Baja",X7 = "Leve"), "Bajo",
IF(AND(AA7 = "Muy Baja",X7 = "Menor"), "Bajo",
IF(AND(AA7= "Muy Baja",X7 = "Moderado"), "Moderado",
IF(AND(AA7 = "Muy Baja",X7 = "Mayor"), "Alto",
IF(AND(AA7 = "Muy Baja",X7 = "Catastrófico"), "Extremo",
IF(AND(AA7 = "Baja",X7 = "Leve"), "Bajo",
IF(AND(AA7 = "Baja",X7 = "Menor"), "Moderado",
IF(AND(AA7 = "Baja",X7 = "Moderado"), "Moderado",
IF(AND(AA7 = "Baja",X7 = "Mayor"), "Alto",
IF(AND(AA7 = "Baja",X7 = "Catastrófico"), "Extremo",
IF(AND(AA7= "Media",X7 = "Leve"), "Moderado",
IF(AND(AA7 = "Media",X7 = "Menor"), "Moderado",
IF(AND(AA7 = "Media",X7 = "Moderado"), " Moderado",
IF(AND(AA7 = "Media",X7 = "Mayor"), "Alto",
IF(AND(AA7 = "Media",X7 = "Catastrófico"), "Extremo",
IF(AND(AA7 = "Alta",X7 = "Leve"), "Moderado",
IF(AND(AA7 = "Alta",X7 = "Menor"), "Moderado",
IF(AND(AA7 = "Alta",X7 = "Moderado"), "Alto",
IF(AND(AA7 = "Alta",X7 = "Mayor"), "Alto",
IF(AND(AA7 = "Alta",X7 = "Catastrófico"), "Extremo",
IF(AND(AA7 = "Muy Alta",X7 = "Leve"), "Alto",
IF(AND(AA7 = "Muy Alta",X7 = "Menor"), "Alto",
IF(AND(AA7 = "Muy Alta",X7 = "Moderado"), "Alto",
IF(AND(AA7 = "Muy Alta",X7 = "Mayor"), "Alto",
IF(AND(AA7 = "Muy Alta",X7 = "Catastrófico"), "Extremo",
))))))))))))))))))))))))),"N/A"),"N/A")</f>
        <v>Moderado</v>
      </c>
      <c r="AC7" s="86" t="s">
        <v>24</v>
      </c>
      <c r="AD7" s="87" t="s">
        <v>215</v>
      </c>
      <c r="AE7" s="87" t="s">
        <v>217</v>
      </c>
      <c r="AF7" s="87" t="s">
        <v>30</v>
      </c>
      <c r="AG7" s="39" t="s">
        <v>199</v>
      </c>
      <c r="AH7" s="90">
        <v>45291</v>
      </c>
      <c r="AL7" s="34"/>
    </row>
    <row r="8" spans="1:38" ht="49.5" customHeight="1" x14ac:dyDescent="0.2">
      <c r="A8" s="115"/>
      <c r="B8" s="110"/>
      <c r="C8" s="177"/>
      <c r="D8" s="110"/>
      <c r="E8" s="136"/>
      <c r="F8" s="137"/>
      <c r="G8" s="137"/>
      <c r="H8" s="136"/>
      <c r="I8" s="87" t="s">
        <v>212</v>
      </c>
      <c r="J8" s="87" t="s">
        <v>31</v>
      </c>
      <c r="K8" s="108"/>
      <c r="L8" s="108"/>
      <c r="M8" s="91" t="str">
        <f>IF(K7="Catastrófico","100%",IF(K7="Mayor","80%",IF(K7="Moderado","60%",IF(K7="Menor","40%",IF(K7="Leve","20%")))))</f>
        <v>80%</v>
      </c>
      <c r="N8" s="133"/>
      <c r="O8" s="133"/>
      <c r="P8" s="87" t="s">
        <v>214</v>
      </c>
      <c r="Q8" s="87" t="s">
        <v>79</v>
      </c>
      <c r="R8" s="84">
        <f>IF(Q8="Preventivo",25%,IF(Q8="Detectivo",15%,IF(Q8="Correctivo",10%)))</f>
        <v>0.1</v>
      </c>
      <c r="S8" s="84">
        <f t="shared" si="1"/>
        <v>0.15</v>
      </c>
      <c r="T8" s="83" t="s">
        <v>128</v>
      </c>
      <c r="U8" s="84">
        <f t="shared" si="2"/>
        <v>0.25</v>
      </c>
      <c r="V8" s="84">
        <f>M8-(M8*U8)</f>
        <v>0.60000000000000009</v>
      </c>
      <c r="W8" s="84">
        <f>W7-(W7*U8)</f>
        <v>0.45000000000000007</v>
      </c>
      <c r="X8" s="132"/>
      <c r="Y8" s="135"/>
      <c r="Z8" s="135"/>
      <c r="AA8" s="132"/>
      <c r="AB8" s="194"/>
      <c r="AC8" s="86" t="s">
        <v>26</v>
      </c>
      <c r="AD8" s="87" t="s">
        <v>216</v>
      </c>
      <c r="AE8" s="87" t="s">
        <v>217</v>
      </c>
      <c r="AF8" s="87" t="s">
        <v>32</v>
      </c>
      <c r="AG8" s="39" t="s">
        <v>199</v>
      </c>
      <c r="AH8" s="90">
        <v>45291</v>
      </c>
      <c r="AL8" s="34"/>
    </row>
    <row r="9" spans="1:38" ht="55.5" customHeight="1" x14ac:dyDescent="0.2">
      <c r="A9" s="115"/>
      <c r="B9" s="110"/>
      <c r="C9" s="177"/>
      <c r="D9" s="110">
        <v>3</v>
      </c>
      <c r="E9" s="136" t="s">
        <v>218</v>
      </c>
      <c r="F9" s="137" t="s">
        <v>219</v>
      </c>
      <c r="G9" s="137"/>
      <c r="H9" s="136" t="s">
        <v>21</v>
      </c>
      <c r="I9" s="83" t="s">
        <v>220</v>
      </c>
      <c r="J9" s="87" t="s">
        <v>223</v>
      </c>
      <c r="K9" s="108" t="s">
        <v>83</v>
      </c>
      <c r="L9" s="108" t="s">
        <v>71</v>
      </c>
      <c r="M9" s="107" t="str">
        <f>IF(L9="Muy Alta","100%",IF(L9="Alta","80%",IF(L9="Media","60%",IF(L9="Baja","40%",IF(L9="Muy Baja","20%")))))</f>
        <v>40%</v>
      </c>
      <c r="N9" s="133" t="str">
        <f t="shared" ref="N9" si="3">IF(L9&lt;&gt;"",IF(K9&lt;&gt;"",
IF(AND(L9 = "Muy Baja",K9 = "Leve"), "Bajo",
IF(AND(L9 = "Muy Baja",K9 = "Menor"), "Bajo",
IF(AND(L9 = "Muy Baja",K9 = "Moderado"), "Moderado",
IF(AND(L9 = "Muy Baja",K9 = "Mayor"), "Alto",
IF(AND(L9 = "Muy Baja",K9 = "Catastrófico"), "Extremo",
IF(AND(L9 = "Baja",K9 = "Leve"), "Bajo",
IF(AND(L9 = "Baja",K9 = "Menor"), "Moderado",
IF(AND(L9 = "Baja",K9 = "Moderado"), "Moderado",
IF(AND(L9 = "Baja",K9 = "Mayor"), "Alto",
IF(AND(L9 = "Baja",K9 = "Catastrófico"), "Extremo",
IF(AND(L9 = "Media",K9 = "Leve"), "Moderado",
IF(AND(L9 = "Media",K9 = "Menor"), "Moderado",
IF(AND(L9 = "Media",K9 = "Moderado"), " Moderado",
IF(AND(L9 = "Media",K9 = "Mayor"), "Alto",
IF(AND(L9 = "Media",K9 = "Catastrófico"), "Extremo",
IF(AND(L9 = "Alta",K9 = "Leve"), "Moderado",
IF(AND(L9 = "Alta",K9 = "Menor"), "Moderado",
IF(AND(L9 = "Alta",K9 = "Moderado"), "Alto",
IF(AND(L9 = "Alta",K9 = "Mayor"), "Alto",
IF(AND(L9 = "Alta",K9 = "Catastrófico"), "Extremo",
IF(AND(L9 = "Muy Alta",K9 = "Leve"), "Alto",
IF(AND(L9 = "Muy Alta",K9 = "Menor"), "Alto",
IF(AND(L9 = "Muy Alta",K9 = "Moderado"), "Alto",
IF(AND(L9 = "Muy Alta",K9 = "Mayor"), "Alto",
IF(AND(L9 = "Muy Alta",K9 = "Catastrófico"), "Extremo",
))))))))))))))))))))))))),"N/A"),"N/A")</f>
        <v>Alto</v>
      </c>
      <c r="O9" s="133"/>
      <c r="P9" s="83" t="s">
        <v>228</v>
      </c>
      <c r="Q9" s="83" t="s">
        <v>78</v>
      </c>
      <c r="R9" s="84">
        <f>IF(Q9="Preventivo",25%,IF(Q9="Detectivo",15%,IF(Q9="Correctivo",10%)))</f>
        <v>0.25</v>
      </c>
      <c r="S9" s="84">
        <f t="shared" si="1"/>
        <v>0.15</v>
      </c>
      <c r="T9" s="83" t="s">
        <v>128</v>
      </c>
      <c r="U9" s="84">
        <f t="shared" si="2"/>
        <v>0.4</v>
      </c>
      <c r="V9" s="84">
        <f>M9-(M9*U9)</f>
        <v>0.24</v>
      </c>
      <c r="W9" s="84" t="str">
        <f>+M13</f>
        <v>80%</v>
      </c>
      <c r="X9" s="132" t="str">
        <f>IF(AND(Y9&lt;=100%,Y9&gt;80%),"Catastrófico",IF(AND(Y9&lt;=80%,Y9&gt;60%),"Mayor",IF(AND(Y9&lt;=60%,Y9&gt;40%),"Moderado",IF(AND(Y9&lt;=40%,Y9&gt;20%),"Menor",IF(AND(Y9&lt;=20%,Y9&gt;=0%),"Leve")))))</f>
        <v>Mayor</v>
      </c>
      <c r="Y9" s="134">
        <v>0.8</v>
      </c>
      <c r="Z9" s="135">
        <f>+V11</f>
        <v>8.6399999999999991E-2</v>
      </c>
      <c r="AA9" s="132" t="str">
        <f>IF(AND(Z9&lt;=100%,Z9&gt;80%),"Muy alta",IF(AND(Z9&lt;=80%,Z9&gt;60%),"Alta",IF(AND(Z9&lt;=60%,Z9&gt;40%),"Media",IF(AND(Z9&lt;=40%,Z9&gt;20%),"Baja",IF(AND(Z9&lt;=20%,Z9&gt;=0%),"Muy Baja")))))</f>
        <v>Muy Baja</v>
      </c>
      <c r="AB9" s="133" t="str">
        <f>IF(AA9&lt;&gt;"",IF(X9&lt;&gt;"",
IF(AND(AA9 = "Muy Baja",X9 = "Leve"), "Bajo",
IF(AND(AA9 = "Muy Baja",X9 = "Menor"), "Bajo",
IF(AND(AA9= "Muy Baja",X9 = "Moderado"), "Moderado",
IF(AND(AA9 = "Muy Baja",X9 = "Mayor"), "Alto",
IF(AND(AA9 = "Muy Baja",X9 = "Catastrófico"), "Extremo",
IF(AND(AA9 = "Baja",X9 = "Leve"), "Bajo",
IF(AND(AA9 = "Baja",X9 = "Menor"), "Moderado",
IF(AND(AA9 = "Baja",X9 = "Moderado"), "Moderado",
IF(AND(AA9 = "Baja",X9 = "Mayor"), "Alto",
IF(AND(AA9 = "Baja",X9 = "Catastrófico"), "Extremo",
IF(AND(AA9= "Media",X9 = "Leve"), "Moderado",
IF(AND(AA9 = "Media",X9 = "Menor"), "Moderado",
IF(AND(AA9 = "Media",X9 = "Moderado"), " Moderado",
IF(AND(AA9 = "Media",X9 = "Mayor"), "Alto",
IF(AND(AA9 = "Media",X9 = "Catastrófico"), "Extremo",
IF(AND(AA9 = "Alta",X9 = "Leve"), "Moderado",
IF(AND(AA9 = "Alta",X9 = "Menor"), "Moderado",
IF(AND(AA9 = "Alta",X9 = "Moderado"), "Alto",
IF(AND(AA9 = "Alta",X9 = "Mayor"), "Alto",
IF(AND(AA9 = "Alta",X9 = "Catastrófico"), "Extremo",
IF(AND(AA9 = "Muy Alta",X9 = "Leve"), "Alto",
IF(AND(AA9 = "Muy Alta",X9 = "Menor"), "Alto",
IF(AND(AA9 = "Muy Alta",X9 = "Moderado"), "Alto",
IF(AND(AA9 = "Muy Alta",X9 = "Mayor"), "Alto",
IF(AND(AA9 = "Muy Alta",X9 = "Catastrófico"), "Extremo",
))))))))))))))))))))))))),"N/A"),"N/A")</f>
        <v>Alto</v>
      </c>
      <c r="AC9" s="86" t="s">
        <v>24</v>
      </c>
      <c r="AD9" s="87" t="s">
        <v>137</v>
      </c>
      <c r="AE9" s="87" t="s">
        <v>231</v>
      </c>
      <c r="AF9" s="87" t="s">
        <v>25</v>
      </c>
      <c r="AG9" s="39" t="s">
        <v>199</v>
      </c>
      <c r="AH9" s="90">
        <v>45291</v>
      </c>
      <c r="AL9" s="34"/>
    </row>
    <row r="10" spans="1:38" ht="55.15" customHeight="1" x14ac:dyDescent="0.2">
      <c r="A10" s="115"/>
      <c r="B10" s="110"/>
      <c r="C10" s="177"/>
      <c r="D10" s="110"/>
      <c r="E10" s="136"/>
      <c r="F10" s="137"/>
      <c r="G10" s="137"/>
      <c r="H10" s="136"/>
      <c r="I10" s="83" t="s">
        <v>49</v>
      </c>
      <c r="J10" s="87" t="s">
        <v>224</v>
      </c>
      <c r="K10" s="108"/>
      <c r="L10" s="108"/>
      <c r="M10" s="107"/>
      <c r="N10" s="133"/>
      <c r="O10" s="133"/>
      <c r="P10" s="83" t="s">
        <v>229</v>
      </c>
      <c r="Q10" s="83" t="s">
        <v>78</v>
      </c>
      <c r="R10" s="84">
        <f>IF(Q10="Preventivo",25%,IF(Q10="Detectivo",15%,IF(Q10="Correctivo",10%)))</f>
        <v>0.25</v>
      </c>
      <c r="S10" s="84">
        <f t="shared" si="1"/>
        <v>0.15</v>
      </c>
      <c r="T10" s="83" t="s">
        <v>128</v>
      </c>
      <c r="U10" s="84">
        <f t="shared" si="2"/>
        <v>0.4</v>
      </c>
      <c r="V10" s="84">
        <f>V9-(V9*U10)</f>
        <v>0.14399999999999999</v>
      </c>
      <c r="W10" s="84"/>
      <c r="X10" s="132"/>
      <c r="Y10" s="134"/>
      <c r="Z10" s="135"/>
      <c r="AA10" s="132"/>
      <c r="AB10" s="133"/>
      <c r="AC10" s="86" t="s">
        <v>26</v>
      </c>
      <c r="AD10" s="87" t="s">
        <v>230</v>
      </c>
      <c r="AE10" s="87" t="s">
        <v>232</v>
      </c>
      <c r="AF10" s="87" t="s">
        <v>25</v>
      </c>
      <c r="AG10" s="39" t="s">
        <v>199</v>
      </c>
      <c r="AH10" s="90">
        <v>45291</v>
      </c>
      <c r="AL10" s="34"/>
    </row>
    <row r="11" spans="1:38" ht="55.15" customHeight="1" x14ac:dyDescent="0.2">
      <c r="A11" s="115"/>
      <c r="B11" s="110"/>
      <c r="C11" s="177"/>
      <c r="D11" s="110"/>
      <c r="E11" s="136"/>
      <c r="F11" s="137"/>
      <c r="G11" s="137"/>
      <c r="H11" s="136"/>
      <c r="I11" s="83" t="s">
        <v>221</v>
      </c>
      <c r="J11" s="87" t="s">
        <v>225</v>
      </c>
      <c r="K11" s="108"/>
      <c r="L11" s="108"/>
      <c r="M11" s="107"/>
      <c r="N11" s="133"/>
      <c r="O11" s="133"/>
      <c r="P11" s="83" t="s">
        <v>310</v>
      </c>
      <c r="Q11" s="111" t="s">
        <v>78</v>
      </c>
      <c r="R11" s="138">
        <f>IF(Q11="Preventivo",25%,IF(Q11="Detectivo",15%,IF(Q11="Correctivo",10%)))</f>
        <v>0.25</v>
      </c>
      <c r="S11" s="138">
        <f t="shared" si="1"/>
        <v>0.15</v>
      </c>
      <c r="T11" s="111" t="s">
        <v>128</v>
      </c>
      <c r="U11" s="138">
        <f t="shared" si="2"/>
        <v>0.4</v>
      </c>
      <c r="V11" s="138">
        <f>V10-(V10*U11)</f>
        <v>8.6399999999999991E-2</v>
      </c>
      <c r="W11" s="138"/>
      <c r="X11" s="132"/>
      <c r="Y11" s="134"/>
      <c r="Z11" s="135"/>
      <c r="AA11" s="132"/>
      <c r="AB11" s="133"/>
      <c r="AC11" s="136" t="s">
        <v>26</v>
      </c>
      <c r="AD11" s="87" t="s">
        <v>65</v>
      </c>
      <c r="AE11" s="137" t="s">
        <v>232</v>
      </c>
      <c r="AF11" s="137" t="s">
        <v>200</v>
      </c>
      <c r="AG11" s="39" t="s">
        <v>199</v>
      </c>
      <c r="AH11" s="190">
        <v>45291</v>
      </c>
      <c r="AL11" s="34"/>
    </row>
    <row r="12" spans="1:38" ht="33.4" customHeight="1" x14ac:dyDescent="0.2">
      <c r="A12" s="115"/>
      <c r="B12" s="110"/>
      <c r="C12" s="177"/>
      <c r="D12" s="110"/>
      <c r="E12" s="136"/>
      <c r="F12" s="137"/>
      <c r="G12" s="137"/>
      <c r="H12" s="136"/>
      <c r="I12" s="111" t="s">
        <v>222</v>
      </c>
      <c r="J12" s="87" t="s">
        <v>226</v>
      </c>
      <c r="K12" s="108"/>
      <c r="L12" s="108"/>
      <c r="M12" s="107"/>
      <c r="N12" s="133"/>
      <c r="O12" s="133"/>
      <c r="P12" s="127" t="s">
        <v>311</v>
      </c>
      <c r="Q12" s="111"/>
      <c r="R12" s="138" t="b">
        <f t="shared" ref="R12:R18" si="4">IF(Q12="Preventivo",25%,IF(Q12="Detectivo",15%,IF(Q12="Correctivo",10%)))</f>
        <v>0</v>
      </c>
      <c r="S12" s="138" t="b">
        <f t="shared" si="1"/>
        <v>0</v>
      </c>
      <c r="T12" s="111"/>
      <c r="U12" s="138"/>
      <c r="V12" s="138"/>
      <c r="W12" s="138"/>
      <c r="X12" s="132"/>
      <c r="Y12" s="134"/>
      <c r="Z12" s="135"/>
      <c r="AA12" s="132"/>
      <c r="AB12" s="133"/>
      <c r="AC12" s="136"/>
      <c r="AD12" s="195" t="s">
        <v>65</v>
      </c>
      <c r="AE12" s="137"/>
      <c r="AF12" s="137"/>
      <c r="AG12" s="39" t="s">
        <v>199</v>
      </c>
      <c r="AH12" s="190"/>
      <c r="AL12" s="34"/>
    </row>
    <row r="13" spans="1:38" ht="34.5" customHeight="1" x14ac:dyDescent="0.2">
      <c r="A13" s="115"/>
      <c r="B13" s="110"/>
      <c r="C13" s="177"/>
      <c r="D13" s="110"/>
      <c r="E13" s="136"/>
      <c r="F13" s="137"/>
      <c r="G13" s="137"/>
      <c r="H13" s="136"/>
      <c r="I13" s="111"/>
      <c r="J13" s="87" t="s">
        <v>227</v>
      </c>
      <c r="K13" s="108"/>
      <c r="L13" s="108"/>
      <c r="M13" s="91" t="str">
        <f>IF(K9="Catastrófico","100%",IF(K9="Mayor","80%",IF(K9="Moderado","60%",IF(K9="Menor","40%",IF(K9="Leve","20%")))))</f>
        <v>80%</v>
      </c>
      <c r="N13" s="133"/>
      <c r="O13" s="133"/>
      <c r="P13" s="128"/>
      <c r="Q13" s="111"/>
      <c r="R13" s="138" t="b">
        <f t="shared" si="4"/>
        <v>0</v>
      </c>
      <c r="S13" s="138" t="b">
        <f t="shared" si="1"/>
        <v>0</v>
      </c>
      <c r="T13" s="111"/>
      <c r="U13" s="138"/>
      <c r="V13" s="138"/>
      <c r="W13" s="138"/>
      <c r="X13" s="132"/>
      <c r="Y13" s="134"/>
      <c r="Z13" s="135"/>
      <c r="AA13" s="132"/>
      <c r="AB13" s="133"/>
      <c r="AC13" s="136"/>
      <c r="AD13" s="139"/>
      <c r="AE13" s="137"/>
      <c r="AF13" s="137"/>
      <c r="AG13" s="39" t="s">
        <v>199</v>
      </c>
      <c r="AH13" s="190"/>
      <c r="AL13" s="34"/>
    </row>
    <row r="14" spans="1:38" s="40" customFormat="1" ht="49.9" customHeight="1" x14ac:dyDescent="0.2">
      <c r="A14" s="115"/>
      <c r="B14" s="110"/>
      <c r="C14" s="177"/>
      <c r="D14" s="176">
        <v>4</v>
      </c>
      <c r="E14" s="136" t="s">
        <v>61</v>
      </c>
      <c r="F14" s="137" t="s">
        <v>233</v>
      </c>
      <c r="G14" s="137"/>
      <c r="H14" s="136" t="s">
        <v>21</v>
      </c>
      <c r="I14" s="83" t="s">
        <v>234</v>
      </c>
      <c r="J14" s="87" t="s">
        <v>238</v>
      </c>
      <c r="K14" s="108" t="s">
        <v>83</v>
      </c>
      <c r="L14" s="108" t="s">
        <v>69</v>
      </c>
      <c r="M14" s="107" t="str">
        <f>IF(L14="Muy Alta","100%",IF(L14="Alta","80%",IF(L14="Media","60%",IF(L14="Baja","40%",IF(L14="Muy Baja","20%")))))</f>
        <v>80%</v>
      </c>
      <c r="N14" s="133" t="str">
        <f t="shared" ref="N14" si="5">IF(L14&lt;&gt;"",IF(K14&lt;&gt;"",
IF(AND(L14 = "Muy Baja",K14 = "Leve"), "Bajo",
IF(AND(L14 = "Muy Baja",K14 = "Menor"), "Bajo",
IF(AND(L14 = "Muy Baja",K14 = "Moderado"), "Moderado",
IF(AND(L14 = "Muy Baja",K14 = "Mayor"), "Alto",
IF(AND(L14 = "Muy Baja",K14 = "Catastrófico"), "Extremo",
IF(AND(L14 = "Baja",K14 = "Leve"), "Bajo",
IF(AND(L14 = "Baja",K14 = "Menor"), "Moderado",
IF(AND(L14 = "Baja",K14 = "Moderado"), "Moderado",
IF(AND(L14 = "Baja",K14 = "Mayor"), "Alto",
IF(AND(L14 = "Baja",K14 = "Catastrófico"), "Extremo",
IF(AND(L14 = "Media",K14 = "Leve"), "Moderado",
IF(AND(L14 = "Media",K14 = "Menor"), "Moderado",
IF(AND(L14 = "Media",K14 = "Moderado"), " Moderado",
IF(AND(L14 = "Media",K14 = "Mayor"), "Alto",
IF(AND(L14 = "Media",K14 = "Catastrófico"), "Extremo",
IF(AND(L14 = "Alta",K14 = "Leve"), "Moderado",
IF(AND(L14 = "Alta",K14 = "Menor"), "Moderado",
IF(AND(L14 = "Alta",K14 = "Moderado"), "Alto",
IF(AND(L14 = "Alta",K14 = "Mayor"), "Alto",
IF(AND(L14 = "Alta",K14 = "Catastrófico"), "Extremo",
IF(AND(L14 = "Muy Alta",K14 = "Leve"), "Alto",
IF(AND(L14 = "Muy Alta",K14 = "Menor"), "Alto",
IF(AND(L14 = "Muy Alta",K14 = "Moderado"), "Alto",
IF(AND(L14 = "Muy Alta",K14 = "Mayor"), "Alto",
IF(AND(L14 = "Muy Alta",K14 = "Catastrófico"), "Extremo",
))))))))))))))))))))))))),"N/A"),"N/A")</f>
        <v>Alto</v>
      </c>
      <c r="O14" s="133"/>
      <c r="P14" s="83" t="s">
        <v>242</v>
      </c>
      <c r="Q14" s="137" t="s">
        <v>78</v>
      </c>
      <c r="R14" s="138">
        <f>IF(Q14="Preventivo",25%,IF(Q14="Detectivo",15%,IF(Q14="Correctivo",10%)))</f>
        <v>0.25</v>
      </c>
      <c r="S14" s="138">
        <f>IF(T14="Automático",25%,IF(T14="MANUAL",15%))</f>
        <v>0.15</v>
      </c>
      <c r="T14" s="137" t="s">
        <v>128</v>
      </c>
      <c r="U14" s="138">
        <f>R14+S14</f>
        <v>0.4</v>
      </c>
      <c r="V14" s="138">
        <f>M14-(M14*U14)</f>
        <v>0.48</v>
      </c>
      <c r="W14" s="138" t="str">
        <f>+M17</f>
        <v>80%</v>
      </c>
      <c r="X14" s="132" t="s">
        <v>83</v>
      </c>
      <c r="Y14" s="135">
        <v>0.8</v>
      </c>
      <c r="Z14" s="135">
        <f>+V14</f>
        <v>0.48</v>
      </c>
      <c r="AA14" s="132" t="str">
        <f>IF(AND(Z14&lt;=100%,Z14&gt;80%),"Muy alta",IF(AND(Z14&lt;=80%,Z14&gt;60%),"Alta",IF(AND(Z14&lt;=60%,Z14&gt;40%),"Media",IF(AND(Z14&lt;=40%,Z14&gt;20%),"Baja",IF(AND(Z14&lt;=20%,Z14&gt;=0%),"Muy Baja")))))</f>
        <v>Media</v>
      </c>
      <c r="AB14" s="133" t="str">
        <f>IF(AA14&lt;&gt;"",IF(X14&lt;&gt;"",
IF(AND(AA14 = "Muy Baja",X14 = "Leve"), "Bajo",
IF(AND(AA14 = "Muy Baja",X14 = "Menor"), "Bajo",
IF(AND(AA14= "Muy Baja",X14 = "Moderado"), "Moderado",
IF(AND(AA14 = "Muy Baja",X14 = "Mayor"), "Alto",
IF(AND(AA14 = "Muy Baja",X14 = "Catastrófico"), "Extremo",
IF(AND(AA14 = "Baja",X14 = "Leve"), "Bajo",
IF(AND(AA14 = "Baja",X14 = "Menor"), "Moderado",
IF(AND(AA14 = "Baja",X14= "Moderado"), "Moderado",
IF(AND(AA14 = "Baja",X14 = "Mayor"), "Alto",
IF(AND(AA14 = "Baja",X14 = "Catastrófico"), "Extremo",
IF(AND(AA14= "Media",X14 = "Leve"), "Moderado",
IF(AND(AA14 = "Media",X14 = "Menor"), "Moderado",
IF(AND(AA14 = "Media",X14 = "Moderado"), " Moderado",
IF(AND(AA14 = "Media",X14 = "Mayor"), "Alto",
IF(AND(AA14 = "Media",X14 = "Catastrófico"), "Extremo",
IF(AND(AA14 = "Alta",X14 = "Leve"), "Moderado",
IF(AND(AA14 = "Alta",X14 = "Menor"), "Moderado",
IF(AND(AA14 = "Alta",X14 = "Moderado"), "Alto",
IF(AND(AA14 = "Alta",X14 = "Mayor"), "Alto",
IF(AND(AA14 = "Alta",X14 = "Catastrófico"), "Extremo",
IF(AND(AA14 = "Muy Alta",X14= "Leve"), "Alto",
IF(AND(AA14 = "Muy Alta",X14 = "Menor"), "Alto",
IF(AND(AA14 = "Muy Alta",X14 = "Moderado"), "Alto",
IF(AND(AA14 = "Muy Alta",X14 = "Mayor"), "Alto",
IF(AND(AA14 = "Muy Alta",X14 = "Catastrófico"), "Extremo",
))))))))))))))))))))))))),"N/A"),"N/A")</f>
        <v>Alto</v>
      </c>
      <c r="AC14" s="136" t="s">
        <v>34</v>
      </c>
      <c r="AD14" s="137" t="s">
        <v>243</v>
      </c>
      <c r="AE14" s="137" t="s">
        <v>304</v>
      </c>
      <c r="AF14" s="137" t="s">
        <v>30</v>
      </c>
      <c r="AG14" s="39" t="s">
        <v>199</v>
      </c>
      <c r="AH14" s="190">
        <v>45291</v>
      </c>
    </row>
    <row r="15" spans="1:38" s="40" customFormat="1" ht="43.15" customHeight="1" x14ac:dyDescent="0.2">
      <c r="A15" s="115"/>
      <c r="B15" s="110"/>
      <c r="C15" s="177"/>
      <c r="D15" s="176"/>
      <c r="E15" s="136"/>
      <c r="F15" s="137"/>
      <c r="G15" s="137"/>
      <c r="H15" s="136"/>
      <c r="I15" s="83" t="s">
        <v>235</v>
      </c>
      <c r="J15" s="87" t="s">
        <v>239</v>
      </c>
      <c r="K15" s="108"/>
      <c r="L15" s="108"/>
      <c r="M15" s="107"/>
      <c r="N15" s="133"/>
      <c r="O15" s="133"/>
      <c r="P15" s="83" t="s">
        <v>242</v>
      </c>
      <c r="Q15" s="137"/>
      <c r="R15" s="138" t="b">
        <f t="shared" si="4"/>
        <v>0</v>
      </c>
      <c r="S15" s="138" t="b">
        <f t="shared" si="1"/>
        <v>0</v>
      </c>
      <c r="T15" s="137"/>
      <c r="U15" s="138"/>
      <c r="V15" s="138"/>
      <c r="W15" s="138"/>
      <c r="X15" s="132"/>
      <c r="Y15" s="135"/>
      <c r="Z15" s="135"/>
      <c r="AA15" s="132"/>
      <c r="AB15" s="133"/>
      <c r="AC15" s="136"/>
      <c r="AD15" s="137"/>
      <c r="AE15" s="137"/>
      <c r="AF15" s="137"/>
      <c r="AG15" s="39" t="s">
        <v>199</v>
      </c>
      <c r="AH15" s="190"/>
    </row>
    <row r="16" spans="1:38" s="40" customFormat="1" ht="58.15" customHeight="1" x14ac:dyDescent="0.2">
      <c r="A16" s="115"/>
      <c r="B16" s="110"/>
      <c r="C16" s="177"/>
      <c r="D16" s="176"/>
      <c r="E16" s="136"/>
      <c r="F16" s="137"/>
      <c r="G16" s="137"/>
      <c r="H16" s="136"/>
      <c r="I16" s="83" t="s">
        <v>236</v>
      </c>
      <c r="J16" s="87" t="s">
        <v>240</v>
      </c>
      <c r="K16" s="108"/>
      <c r="L16" s="108"/>
      <c r="M16" s="107"/>
      <c r="N16" s="133"/>
      <c r="O16" s="133"/>
      <c r="P16" s="83" t="s">
        <v>242</v>
      </c>
      <c r="Q16" s="137"/>
      <c r="R16" s="138" t="b">
        <f t="shared" si="4"/>
        <v>0</v>
      </c>
      <c r="S16" s="138" t="b">
        <f t="shared" si="1"/>
        <v>0</v>
      </c>
      <c r="T16" s="137"/>
      <c r="U16" s="138"/>
      <c r="V16" s="138"/>
      <c r="W16" s="138"/>
      <c r="X16" s="132"/>
      <c r="Y16" s="135"/>
      <c r="Z16" s="135"/>
      <c r="AA16" s="132"/>
      <c r="AB16" s="133"/>
      <c r="AC16" s="136"/>
      <c r="AD16" s="137"/>
      <c r="AE16" s="137"/>
      <c r="AF16" s="137"/>
      <c r="AG16" s="39" t="s">
        <v>199</v>
      </c>
      <c r="AH16" s="190"/>
    </row>
    <row r="17" spans="1:38" s="40" customFormat="1" ht="67.900000000000006" customHeight="1" x14ac:dyDescent="0.2">
      <c r="A17" s="115"/>
      <c r="B17" s="110"/>
      <c r="C17" s="177"/>
      <c r="D17" s="176"/>
      <c r="E17" s="136"/>
      <c r="F17" s="137"/>
      <c r="G17" s="137"/>
      <c r="H17" s="136"/>
      <c r="I17" s="83" t="s">
        <v>237</v>
      </c>
      <c r="J17" s="87" t="s">
        <v>241</v>
      </c>
      <c r="K17" s="108"/>
      <c r="L17" s="108"/>
      <c r="M17" s="91" t="str">
        <f>IF(K14="Catastrófico","100%",IF(K14="Mayor","80%",IF(K14="Moderado","60%",IF(K14="Menor","40%",IF(K14="Leve","20%")))))</f>
        <v>80%</v>
      </c>
      <c r="N17" s="133"/>
      <c r="O17" s="133"/>
      <c r="P17" s="83" t="s">
        <v>242</v>
      </c>
      <c r="Q17" s="137"/>
      <c r="R17" s="138" t="b">
        <f t="shared" si="4"/>
        <v>0</v>
      </c>
      <c r="S17" s="138" t="b">
        <f t="shared" si="1"/>
        <v>0</v>
      </c>
      <c r="T17" s="137"/>
      <c r="U17" s="138"/>
      <c r="V17" s="138"/>
      <c r="W17" s="138"/>
      <c r="X17" s="132"/>
      <c r="Y17" s="135"/>
      <c r="Z17" s="135"/>
      <c r="AA17" s="132"/>
      <c r="AB17" s="133"/>
      <c r="AC17" s="136"/>
      <c r="AD17" s="137"/>
      <c r="AE17" s="137"/>
      <c r="AF17" s="137"/>
      <c r="AG17" s="39" t="s">
        <v>199</v>
      </c>
      <c r="AH17" s="190"/>
    </row>
    <row r="18" spans="1:38" s="41" customFormat="1" ht="108.4" hidden="1" customHeight="1" x14ac:dyDescent="0.2">
      <c r="A18" s="115"/>
      <c r="B18" s="110"/>
      <c r="C18" s="177"/>
      <c r="D18" s="176">
        <v>5</v>
      </c>
      <c r="E18" s="136"/>
      <c r="F18" s="137"/>
      <c r="G18" s="137"/>
      <c r="H18" s="136"/>
      <c r="I18" s="75" t="s">
        <v>35</v>
      </c>
      <c r="J18" s="75" t="s">
        <v>36</v>
      </c>
      <c r="K18" s="76" t="s">
        <v>22</v>
      </c>
      <c r="L18" s="76" t="s">
        <v>33</v>
      </c>
      <c r="M18" s="76"/>
      <c r="N18" s="77"/>
      <c r="O18" s="77"/>
      <c r="P18" s="75" t="s">
        <v>37</v>
      </c>
      <c r="Q18" s="75"/>
      <c r="R18" s="138" t="b">
        <f t="shared" si="4"/>
        <v>0</v>
      </c>
      <c r="S18" s="138" t="b">
        <f t="shared" si="1"/>
        <v>0</v>
      </c>
      <c r="T18" s="75"/>
      <c r="U18" s="138"/>
      <c r="V18" s="84"/>
      <c r="W18" s="84"/>
      <c r="X18" s="78"/>
      <c r="Y18" s="79"/>
      <c r="Z18" s="79"/>
      <c r="AA18" s="78"/>
      <c r="AB18" s="77"/>
      <c r="AC18" s="75" t="s">
        <v>34</v>
      </c>
      <c r="AD18" s="75" t="s">
        <v>38</v>
      </c>
      <c r="AE18" s="80" t="s">
        <v>39</v>
      </c>
      <c r="AF18" s="75"/>
      <c r="AG18" s="39" t="s">
        <v>199</v>
      </c>
      <c r="AH18" s="81">
        <v>44561</v>
      </c>
    </row>
    <row r="19" spans="1:38" s="40" customFormat="1" ht="58.9" customHeight="1" x14ac:dyDescent="0.2">
      <c r="A19" s="115"/>
      <c r="B19" s="110"/>
      <c r="C19" s="177"/>
      <c r="D19" s="176"/>
      <c r="E19" s="126" t="s">
        <v>318</v>
      </c>
      <c r="F19" s="203" t="s">
        <v>317</v>
      </c>
      <c r="G19" s="203"/>
      <c r="H19" s="204" t="s">
        <v>198</v>
      </c>
      <c r="I19" s="33" t="s">
        <v>244</v>
      </c>
      <c r="J19" s="33" t="s">
        <v>249</v>
      </c>
      <c r="K19" s="118" t="s">
        <v>70</v>
      </c>
      <c r="L19" s="118" t="s">
        <v>69</v>
      </c>
      <c r="M19" s="120" t="str">
        <f>IF(L19="Muy Alta","100%",IF(L19="Alta","80%",IF(L19="Media","60%",IF(L19="Baja","40%",IF(L19="Muy Baja","20%")))))</f>
        <v>80%</v>
      </c>
      <c r="N19" s="202" t="str">
        <f>IF(L19&lt;&gt;"",IF(K19&lt;&gt;"",
IF(AND(L19 = "Muy Baja",K19 = "Leve"), "Bajo",
IF(AND(L19 = "Muy Baja",K19 = "Menor"), "Bajo",
IF(AND(L19 = "Muy Baja",K19 = "Moderado"), "Moderado",
IF(AND(L19 = "Muy Baja",K19 = "Mayor"), "Alto",
IF(AND(L19 = "Muy Baja",K19 = "Catastrófico"), "Extremo",
IF(AND(L19 = "Baja",K19 = "Leve"), "Bajo",
IF(AND(L19 = "Baja",K19 = "Menor"), "Moderado",
IF(AND(L19 = "Baja",K19 = "Moderado"), "Moderado",
IF(AND(L19 = "Baja",K19 = "Mayor"), "Alto",
IF(AND(L19 = "Baja",K19 = "Catastrófico"), "Extremo",
IF(AND(L19 = "Media",K19 = "Leve"), "Moderado",
IF(AND(L19 = "Media",K19 = "Menor"), "Moderado",
IF(AND(L19 = "Media",K19 = "Moderado"), " Moderado",
IF(AND(L19 = "Media",K19 = "Mayor"), "Alto",
IF(AND(L19 = "Media",K19 = "Catastrófico"), "Extremo",
IF(AND(L19 = "Alta",K19 = "Leve"), "Moderado",
IF(AND(L19 = "Alta",K19 = "Menor"), "Moderado",
IF(AND(L19 = "Alta",K19 = "Moderado"), "Alto",
IF(AND(L19 = "Alta",K19 = "Mayor"), "Alto",
IF(AND(L19 = "Alta",K19 = "Catastrófico"), "Extremo",
IF(AND(L19 = "Muy Alta",K19 = "Leve"), "Alto",
IF(AND(L19 = "Muy Alta",K19 = "Menor"), "Alto",
IF(AND(L19 = "Muy Alta",K19 = "Moderado"), "Alto",
IF(AND(L19 = "Muy Alta",K19 = "Mayor"), "Alto",
IF(AND(L19 = "Muy Alta",K19 = "Catastrófico"), "Extremo",
))))))))))))))))))))))))),"N/A"),"N/A")</f>
        <v>Extremo</v>
      </c>
      <c r="O19" s="202"/>
      <c r="P19" s="33" t="s">
        <v>319</v>
      </c>
      <c r="Q19" s="42" t="s">
        <v>78</v>
      </c>
      <c r="R19" s="43">
        <f>IF(Q19="Preventivo",25%,IF(Q19="Detectivo",15%,IF(Q19="Correctivo",10%)))</f>
        <v>0.25</v>
      </c>
      <c r="S19" s="43">
        <f>IF(T19="Automático",25%,IF(T19="MANUAL",15%))</f>
        <v>0.15</v>
      </c>
      <c r="T19" s="42" t="s">
        <v>128</v>
      </c>
      <c r="U19" s="44">
        <f>R19+S19</f>
        <v>0.4</v>
      </c>
      <c r="V19" s="43">
        <f>M19-(M19*U19)</f>
        <v>0.48</v>
      </c>
      <c r="W19" s="42"/>
      <c r="X19" s="118" t="str">
        <f>IF(AND(Y19&lt;=100%,Y19&gt;80%),"Catastrófico",IF(AND(Y19&lt;=80%,Y19&gt;60%),"Mayor",IF(AND(Y19&lt;=60%,Y19&gt;40%),"Moderado",IF(AND(Y19&lt;=40%,Y19&gt;20%),"Menor",IF(AND(Y19&lt;=20%,Y19&gt;=0%),"Leve")))))</f>
        <v>Mayor</v>
      </c>
      <c r="Y19" s="117">
        <f>+W22</f>
        <v>0.65</v>
      </c>
      <c r="Z19" s="117">
        <f>+V21</f>
        <v>0.2016</v>
      </c>
      <c r="AA19" s="118" t="str">
        <f>IF(AND(Z19&lt;=100%,Z19&gt;80%),"Muy alta",IF(AND(Z19&lt;=80%,Z19&gt;60%),"Alta",IF(AND(Z19&lt;=60%,Z19&gt;40%),"Media",IF(AND(Z19&lt;=40%,Z19&gt;20%),"Baja",IF(AND(Z19&lt;=20%,Z19&gt;=0%),"Muy Baja")))))</f>
        <v>Baja</v>
      </c>
      <c r="AB19" s="119" t="str">
        <f>IF(AA19&lt;&gt;"",IF(X19&lt;&gt;"",
IF(AND(AA19 = "Muy Baja",X19 = "Leve"), "Bajo",
IF(AND(AA19 = "Muy Baja",X19 = "Menor"), "Bajo",
IF(AND(AA19= "Muy Baja",X19 = "Moderado"), "Moderado",
IF(AND(AA19 = "Muy Baja",X19 = "Mayor"), "Alto",
IF(AND(AA19 = "Muy Baja",X19 = "Catastrófico"), "Extremo",
IF(AND(AA19 = "Baja",X19 = "Leve"), "Bajo",
IF(AND(AA19 = "Baja",X19 = "Menor"), "Moderado",
IF(AND(AA19 = "Baja",X19 = "Moderado"), "Moderado",
IF(AND(AA19 = "Baja",X19 = "Mayor"), "Alto",
IF(AND(AA19 = "Baja",X19 = "Catastrófico"), "Extremo",
IF(AND(AA19= "Media",X19 = "Leve"), "Moderado",
IF(AND(AA19 = "Media",X19 = "Menor"), "Moderado",
IF(AND(AA19 = "Media",X19 = "Moderado"), " Moderado",
IF(AND(AA19 = "Media",X19 = "Mayor"), "Alto",
IF(AND(AA19 = "Media",X19 = "Catastrófico"), "Extremo",
IF(AND(AA19 = "Alta",X19 = "Leve"), "Moderado",
IF(AND(AA19 = "Alta",X19 = "Menor"), "Moderado",
IF(AND(AA19 = "Alta",X19 = "Moderado"), "Alto",
IF(AND(AA19 = "Alta",X19 = "Mayor"), "Alto",
IF(AND(AA19 = "Alta",X19 = "Catastrófico"), "Extremo",
IF(AND(AA19 = "Muy Alta",X19 = "Leve"), "Alto",
IF(AND(AA19 = "Muy Alta",X19 = "Menor"), "Alto",
IF(AND(AA19 = "Muy Alta",X19 = "Moderado"), "Alto",
IF(AND(AA18:AA19 = "Muy Alta",X19 = "Mayor"), "Alto",
IF(AND(AA19 = "Muy Alta",X19 = "Catastrófico"), "Extremo",
))))))))))))))))))))))))),"N/A"),"N/A")</f>
        <v>Alto</v>
      </c>
      <c r="AC19" s="89" t="s">
        <v>130</v>
      </c>
      <c r="AD19" s="93" t="s">
        <v>138</v>
      </c>
      <c r="AE19" s="83" t="s">
        <v>139</v>
      </c>
      <c r="AF19" s="93" t="s">
        <v>30</v>
      </c>
      <c r="AG19" s="39" t="s">
        <v>199</v>
      </c>
      <c r="AH19" s="94">
        <v>45291</v>
      </c>
    </row>
    <row r="20" spans="1:38" s="40" customFormat="1" ht="54" customHeight="1" x14ac:dyDescent="0.2">
      <c r="A20" s="115"/>
      <c r="B20" s="110"/>
      <c r="C20" s="177"/>
      <c r="D20" s="176"/>
      <c r="E20" s="126"/>
      <c r="F20" s="203"/>
      <c r="G20" s="203"/>
      <c r="H20" s="204"/>
      <c r="I20" s="96" t="s">
        <v>245</v>
      </c>
      <c r="J20" s="33" t="s">
        <v>250</v>
      </c>
      <c r="K20" s="118"/>
      <c r="L20" s="118"/>
      <c r="M20" s="120"/>
      <c r="N20" s="202"/>
      <c r="O20" s="202"/>
      <c r="P20" s="33" t="s">
        <v>254</v>
      </c>
      <c r="Q20" s="42" t="s">
        <v>78</v>
      </c>
      <c r="R20" s="43">
        <f>IF(Q20="Preventivo",25%,IF(Q20="Detectivo",15%,IF(Q20="Correctivo",10%)))</f>
        <v>0.25</v>
      </c>
      <c r="S20" s="43">
        <f>IF(T20="Automático",25%,IF(T20="MANUAL",15%))</f>
        <v>0.15</v>
      </c>
      <c r="T20" s="42" t="s">
        <v>128</v>
      </c>
      <c r="U20" s="44">
        <f>R20+S20</f>
        <v>0.4</v>
      </c>
      <c r="V20" s="44">
        <f>V19-(V19*U20)</f>
        <v>0.28799999999999998</v>
      </c>
      <c r="W20" s="42"/>
      <c r="X20" s="118"/>
      <c r="Y20" s="117"/>
      <c r="Z20" s="117"/>
      <c r="AA20" s="118"/>
      <c r="AB20" s="119"/>
      <c r="AC20" s="89" t="s">
        <v>130</v>
      </c>
      <c r="AD20" s="33" t="s">
        <v>140</v>
      </c>
      <c r="AE20" s="83" t="s">
        <v>141</v>
      </c>
      <c r="AF20" s="93" t="s">
        <v>30</v>
      </c>
      <c r="AG20" s="39" t="s">
        <v>199</v>
      </c>
      <c r="AH20" s="94">
        <v>45291</v>
      </c>
    </row>
    <row r="21" spans="1:38" s="40" customFormat="1" ht="77.650000000000006" customHeight="1" x14ac:dyDescent="0.2">
      <c r="A21" s="115"/>
      <c r="B21" s="110"/>
      <c r="C21" s="177"/>
      <c r="D21" s="176"/>
      <c r="E21" s="126"/>
      <c r="F21" s="203"/>
      <c r="G21" s="203"/>
      <c r="H21" s="204"/>
      <c r="I21" s="96" t="s">
        <v>246</v>
      </c>
      <c r="J21" s="33" t="s">
        <v>251</v>
      </c>
      <c r="K21" s="118"/>
      <c r="L21" s="118"/>
      <c r="M21" s="120" t="str">
        <f>IF(K19="Catastrófico","100%",IF(K19="Mayor","80%",IF(K19="Moderado","60%",IF(K19="Menor","40%",IF(K19="Leve","20%")))))</f>
        <v>100%</v>
      </c>
      <c r="N21" s="202"/>
      <c r="O21" s="202"/>
      <c r="P21" s="33" t="s">
        <v>253</v>
      </c>
      <c r="Q21" s="42" t="s">
        <v>124</v>
      </c>
      <c r="R21" s="43">
        <f>IF(Q21="Preventivo",25%,IF(Q21="Detectivo",15%,IF(Q21="Correctivo",10%)))</f>
        <v>0.15</v>
      </c>
      <c r="S21" s="43">
        <f>IF(T21="Automático",25%,IF(T21="MANUAL",15%))</f>
        <v>0.15</v>
      </c>
      <c r="T21" s="42" t="s">
        <v>128</v>
      </c>
      <c r="U21" s="44">
        <f>R21+S21</f>
        <v>0.3</v>
      </c>
      <c r="V21" s="44">
        <f>V20-(V20*U21)</f>
        <v>0.2016</v>
      </c>
      <c r="W21" s="42"/>
      <c r="X21" s="118"/>
      <c r="Y21" s="117"/>
      <c r="Z21" s="117"/>
      <c r="AA21" s="118"/>
      <c r="AB21" s="119"/>
      <c r="AC21" s="89" t="s">
        <v>130</v>
      </c>
      <c r="AD21" s="33" t="s">
        <v>142</v>
      </c>
      <c r="AE21" s="83" t="s">
        <v>141</v>
      </c>
      <c r="AF21" s="93" t="s">
        <v>32</v>
      </c>
      <c r="AG21" s="39" t="s">
        <v>199</v>
      </c>
      <c r="AH21" s="94">
        <v>45291</v>
      </c>
    </row>
    <row r="22" spans="1:38" s="40" customFormat="1" ht="54" customHeight="1" x14ac:dyDescent="0.2">
      <c r="A22" s="115"/>
      <c r="B22" s="110"/>
      <c r="C22" s="177"/>
      <c r="D22" s="176"/>
      <c r="E22" s="126"/>
      <c r="F22" s="203"/>
      <c r="G22" s="203"/>
      <c r="H22" s="204"/>
      <c r="I22" s="96" t="s">
        <v>247</v>
      </c>
      <c r="J22" s="121" t="s">
        <v>252</v>
      </c>
      <c r="K22" s="118"/>
      <c r="L22" s="118"/>
      <c r="M22" s="120"/>
      <c r="N22" s="202"/>
      <c r="O22" s="202"/>
      <c r="P22" s="33" t="s">
        <v>293</v>
      </c>
      <c r="Q22" s="112" t="s">
        <v>125</v>
      </c>
      <c r="R22" s="122">
        <f>IF(Q22="Preventivo",25%,IF(Q22="Detectivo",15%,IF(Q22="Correctivo",10%)))</f>
        <v>0.1</v>
      </c>
      <c r="S22" s="122">
        <f>IF(T22="Automático",25%,IF(T22="MANUAL",15%))</f>
        <v>0.25</v>
      </c>
      <c r="T22" s="112" t="s">
        <v>127</v>
      </c>
      <c r="U22" s="123">
        <f>R22+S22</f>
        <v>0.35</v>
      </c>
      <c r="V22" s="124"/>
      <c r="W22" s="125">
        <f>+M21-(M21*U22)</f>
        <v>0.65</v>
      </c>
      <c r="X22" s="118"/>
      <c r="Y22" s="117"/>
      <c r="Z22" s="117"/>
      <c r="AA22" s="118"/>
      <c r="AB22" s="119"/>
      <c r="AC22" s="89" t="s">
        <v>132</v>
      </c>
      <c r="AD22" s="93" t="s">
        <v>143</v>
      </c>
      <c r="AE22" s="111" t="s">
        <v>294</v>
      </c>
      <c r="AF22" s="112" t="s">
        <v>32</v>
      </c>
      <c r="AG22" s="39" t="s">
        <v>199</v>
      </c>
      <c r="AH22" s="113">
        <v>45291</v>
      </c>
    </row>
    <row r="23" spans="1:38" s="40" customFormat="1" ht="57.4" customHeight="1" x14ac:dyDescent="0.2">
      <c r="A23" s="115"/>
      <c r="B23" s="110"/>
      <c r="C23" s="177"/>
      <c r="D23" s="176"/>
      <c r="E23" s="126"/>
      <c r="F23" s="203"/>
      <c r="G23" s="203"/>
      <c r="H23" s="204"/>
      <c r="I23" s="96" t="s">
        <v>248</v>
      </c>
      <c r="J23" s="121"/>
      <c r="K23" s="118"/>
      <c r="L23" s="118"/>
      <c r="M23" s="120"/>
      <c r="N23" s="202"/>
      <c r="O23" s="202"/>
      <c r="P23" s="33" t="s">
        <v>312</v>
      </c>
      <c r="Q23" s="112"/>
      <c r="R23" s="122"/>
      <c r="S23" s="122"/>
      <c r="T23" s="112"/>
      <c r="U23" s="123"/>
      <c r="V23" s="124"/>
      <c r="W23" s="125"/>
      <c r="X23" s="118"/>
      <c r="Y23" s="117"/>
      <c r="Z23" s="117"/>
      <c r="AA23" s="118"/>
      <c r="AB23" s="119"/>
      <c r="AC23" s="89" t="s">
        <v>132</v>
      </c>
      <c r="AD23" s="93" t="s">
        <v>143</v>
      </c>
      <c r="AE23" s="111"/>
      <c r="AF23" s="112"/>
      <c r="AG23" s="39" t="s">
        <v>199</v>
      </c>
      <c r="AH23" s="113"/>
    </row>
    <row r="24" spans="1:38" ht="71.650000000000006" customHeight="1" x14ac:dyDescent="0.2">
      <c r="A24" s="115" t="s">
        <v>40</v>
      </c>
      <c r="B24" s="110" t="s">
        <v>41</v>
      </c>
      <c r="C24" s="177"/>
      <c r="D24" s="176">
        <v>6</v>
      </c>
      <c r="E24" s="136" t="s">
        <v>42</v>
      </c>
      <c r="F24" s="168" t="s">
        <v>66</v>
      </c>
      <c r="G24" s="168"/>
      <c r="H24" s="110" t="s">
        <v>43</v>
      </c>
      <c r="I24" s="87" t="s">
        <v>44</v>
      </c>
      <c r="J24" s="48" t="s">
        <v>255</v>
      </c>
      <c r="K24" s="167" t="s">
        <v>70</v>
      </c>
      <c r="L24" s="167" t="s">
        <v>300</v>
      </c>
      <c r="M24" s="91" t="b">
        <f>IF(L24="Muy Alta","100%",IF(L24="Alta","80%",IF(L24="Media","60%",IF(L24="Baja","40%",IF(L24="Muy Baja","20%")))))</f>
        <v>0</v>
      </c>
      <c r="N24" s="197" t="str">
        <f>IF(L24&lt;&gt;"",IF(K24&lt;&gt;"",
IF(AND(L24 = "Rara Vez",K24 = "Leve"), "Bajo",
IF(AND(L24 = "Rara Vez",K24 = "Menor"), "Bajo",
IF(AND(L24 = "Rara Vez",K24 = "Moderado"), "Moderado",
IF(AND(L24 = "Rara Vez",K24 = "Mayor"), "Alto",
IF(AND(L24 = "Rara Vez",K24 = "Catastrófico"), "Extremo",
IF(AND(L24 = "Improbable",K24 = "Leve"), "Bajo",
IF(AND(L24 = "Improbable",K24 = "Menor"), "Moderado",
IF(AND(L24 = "Improbable",K24 = "Moderado"), "Moderado",
IF(AND(L24 = "Improbable",K24 = "Mayor"), "Alto",
IF(AND(L24 = "Improbable",K24 = "Catastrófico"), "Extremo",
IF(AND(L24 = "Posible",K24 = "Leve"), "Moderado",
IF(AND(L24 = "Posible",K24 = "Menor"), "Moderado",
IF(AND(L24 = "Posible",K24 = "Moderado"), " Moderado",
IF(AND(L24 = "Posible",K24 = "Mayor"), "Alto",
IF(AND(L24 = "Posible",K24 = "Catastrófico"), "Extremo",
IF(AND(L24 = "Probable",K24 = "Leve"), "Moderado",
IF(AND(L24 = "Probable",K24 = "Menor"), "Moderado",
IF(AND(L24 = "Probable",K24 = "Moderado"), "Alto",
IF(AND(L24 = "Probable",K24 = "Mayor"), "Alto",
IF(AND(L24 = "Probable",K24 = "Catastrófico"), "Extremo",
IF(AND(L24 = "Casi Seguro",K24 = "Leve"), "Alto",
IF(AND(L24 = "Casi Seguro",K24 = "Menor"), "Alto",
IF(AND(L24 = "Casi Seguro",K24 = "Moderado"), "Alto",
IF(AND(L24 = "Casi Seguro",K24 = "Mayor"), "Alto",
IF(AND(L24 = "Casi Seguro",K24 = "Catastrófico"), "Extremo",
))))))))))))))))))))))))),"N/A"),"N/A")</f>
        <v>Extremo</v>
      </c>
      <c r="O24" s="197"/>
      <c r="P24" s="83" t="s">
        <v>306</v>
      </c>
      <c r="Q24" s="83" t="s">
        <v>75</v>
      </c>
      <c r="R24" s="84">
        <v>0.25</v>
      </c>
      <c r="S24" s="84">
        <v>0.15</v>
      </c>
      <c r="T24" s="83" t="s">
        <v>128</v>
      </c>
      <c r="U24" s="84">
        <f>+R24+S24</f>
        <v>0.4</v>
      </c>
      <c r="V24" s="84">
        <f>M24-(M24*U24)</f>
        <v>0</v>
      </c>
      <c r="W24" s="138" t="str">
        <f>+M25</f>
        <v>100%</v>
      </c>
      <c r="X24" s="167" t="s">
        <v>103</v>
      </c>
      <c r="Y24" s="181">
        <v>1</v>
      </c>
      <c r="Z24" s="181">
        <f>+V26</f>
        <v>0</v>
      </c>
      <c r="AA24" s="167" t="s">
        <v>300</v>
      </c>
      <c r="AB24" s="191" t="str">
        <f>IF(AA24&lt;&gt;"",IF(X24&lt;&gt;"",
IF(AND(AA24 = "Rara Vez",X24 = "Leve"), "Bajo",
IF(AND(AA24 = "Rara Vez",X24 = "Menor"), "Bajo",
IF(AND(AA24= "Rara Vez",X24 = "Moderado"), "Moderado",
IF(AND(AA24 = "Rara Vez",X24 = "Mayor"), "Alto",
IF(AND(AA24 = "Rara Vez",X24 = "Catastrófico"), "Extremo",
IF(AND(AA24 = "Probable",X24 = "Leve"), "Bajo",
IF(AND(AA24 = "Probable",X24 = "Menor"), "Moderado",
IF(AND(AA24 = "Probable",X24= "Moderado"), "Moderado",
IF(AND(AA24 = "Probable",X24 = "Mayor"), "Alto",
IF(AND(AA24 = "Probable",X24 = "Catastrófico"), "Extremo",
IF(AND(AA24= "Posible",X24 = "Leve"), "Moderado",
IF(AND(AA24 = "Posible",X24 = "Menor"), "Moderado",
IF(AND(AA24 = "Posible",X24 = "Moderado"), " Moderado",
IF(AND(AA24 = "Posible",X24 = "Mayor"), "Alto",
IF(AND(AA24 = "Posible",X24 = "Catastrófico"), "Extremo",
IF(AND(AA24 = "Improvable",X24 = "Leve"), "Moderado",
IF(AND(AA24 = "Improvable",X24 = "Menor"), "Moderado",
IF(AND(AA24 = "Improvable",X24 = "Moderado"), "Alto",
IF(AND(AA24 = "Improvable",X24 = "Mayor"), "Alto",
IF(AND(AA24 = "Improvable",X24 = "Catastrófico"), "Extremo",
IF(AND(AA24 = "Rara Vez",X24= "Leve"), "Alto",
IF(AND(AA24 = "Rara Vez",X24 = "Menor"), "Alto",
IF(AND(AA24 = "Rara Vez",X24 = "Moderado"), "Alto",
IF(AND(AA24 = "Rara Vez",X24 = "Mayor"), "Alto",
IF(AND(AA24 = "Rara Vez",X24 = "Catastrófico"), "Extremo",
))))))))))))))))))))))))),"N/A"),"N/A")</f>
        <v>Moderado</v>
      </c>
      <c r="AC24" s="168" t="s">
        <v>130</v>
      </c>
      <c r="AD24" s="48" t="s">
        <v>307</v>
      </c>
      <c r="AE24" s="111" t="s">
        <v>259</v>
      </c>
      <c r="AF24" s="168" t="s">
        <v>25</v>
      </c>
      <c r="AG24" s="39" t="s">
        <v>199</v>
      </c>
      <c r="AH24" s="196">
        <v>45291</v>
      </c>
      <c r="AL24" s="34"/>
    </row>
    <row r="25" spans="1:38" ht="48" customHeight="1" x14ac:dyDescent="0.2">
      <c r="A25" s="115"/>
      <c r="B25" s="110"/>
      <c r="C25" s="177"/>
      <c r="D25" s="176"/>
      <c r="E25" s="136"/>
      <c r="F25" s="168"/>
      <c r="G25" s="168"/>
      <c r="H25" s="110"/>
      <c r="I25" s="168" t="s">
        <v>45</v>
      </c>
      <c r="J25" s="168" t="s">
        <v>256</v>
      </c>
      <c r="K25" s="167"/>
      <c r="L25" s="167"/>
      <c r="M25" s="107" t="str">
        <f>IF(K24="Catastrófico","100%",IF(K24="Mayor","80%",IF(K24="Moderado","60%",IF(K24="Menor","40%",IF(K24="Leve","20%")))))</f>
        <v>100%</v>
      </c>
      <c r="N25" s="197"/>
      <c r="O25" s="197"/>
      <c r="P25" s="83" t="s">
        <v>257</v>
      </c>
      <c r="Q25" s="83" t="s">
        <v>75</v>
      </c>
      <c r="R25" s="84">
        <v>0.25</v>
      </c>
      <c r="S25" s="84">
        <v>0.15</v>
      </c>
      <c r="T25" s="83" t="s">
        <v>128</v>
      </c>
      <c r="U25" s="84">
        <f>+R25+S25</f>
        <v>0.4</v>
      </c>
      <c r="V25" s="84">
        <f>V24-(V24*U25)</f>
        <v>0</v>
      </c>
      <c r="W25" s="138"/>
      <c r="X25" s="167"/>
      <c r="Y25" s="181"/>
      <c r="Z25" s="181"/>
      <c r="AA25" s="167"/>
      <c r="AB25" s="192"/>
      <c r="AC25" s="168"/>
      <c r="AD25" s="48" t="s">
        <v>308</v>
      </c>
      <c r="AE25" s="111"/>
      <c r="AF25" s="168"/>
      <c r="AG25" s="39" t="s">
        <v>199</v>
      </c>
      <c r="AH25" s="196"/>
      <c r="AL25" s="34"/>
    </row>
    <row r="26" spans="1:38" ht="49.5" customHeight="1" x14ac:dyDescent="0.2">
      <c r="A26" s="115"/>
      <c r="B26" s="110"/>
      <c r="C26" s="177"/>
      <c r="D26" s="176"/>
      <c r="E26" s="136"/>
      <c r="F26" s="168"/>
      <c r="G26" s="168"/>
      <c r="H26" s="110"/>
      <c r="I26" s="168"/>
      <c r="J26" s="168"/>
      <c r="K26" s="167"/>
      <c r="L26" s="167"/>
      <c r="M26" s="107"/>
      <c r="N26" s="197"/>
      <c r="O26" s="197"/>
      <c r="P26" s="83" t="s">
        <v>258</v>
      </c>
      <c r="Q26" s="83" t="s">
        <v>75</v>
      </c>
      <c r="R26" s="84">
        <v>0.25</v>
      </c>
      <c r="S26" s="84">
        <v>0.15</v>
      </c>
      <c r="T26" s="83" t="s">
        <v>128</v>
      </c>
      <c r="U26" s="84">
        <f>+R26+S26</f>
        <v>0.4</v>
      </c>
      <c r="V26" s="84">
        <f>V25-(V25*U26)</f>
        <v>0</v>
      </c>
      <c r="W26" s="138"/>
      <c r="X26" s="167"/>
      <c r="Y26" s="181"/>
      <c r="Z26" s="181"/>
      <c r="AA26" s="167"/>
      <c r="AB26" s="193"/>
      <c r="AC26" s="168"/>
      <c r="AD26" s="48" t="s">
        <v>309</v>
      </c>
      <c r="AE26" s="111"/>
      <c r="AF26" s="168"/>
      <c r="AG26" s="39" t="s">
        <v>199</v>
      </c>
      <c r="AH26" s="196"/>
      <c r="AL26" s="34"/>
    </row>
    <row r="27" spans="1:38" ht="51.4" customHeight="1" x14ac:dyDescent="0.2">
      <c r="A27" s="115"/>
      <c r="B27" s="110"/>
      <c r="C27" s="177"/>
      <c r="D27" s="176">
        <v>7</v>
      </c>
      <c r="E27" s="176" t="s">
        <v>260</v>
      </c>
      <c r="F27" s="168" t="s">
        <v>63</v>
      </c>
      <c r="G27" s="168"/>
      <c r="H27" s="110" t="s">
        <v>43</v>
      </c>
      <c r="I27" s="97" t="s">
        <v>295</v>
      </c>
      <c r="J27" s="48" t="s">
        <v>261</v>
      </c>
      <c r="K27" s="167" t="s">
        <v>103</v>
      </c>
      <c r="L27" s="167" t="s">
        <v>297</v>
      </c>
      <c r="M27" s="91" t="b">
        <f>IF(L27="Muy Alta","100%",IF(L27="Alta","80%",IF(L27="Media","60%",IF(L27="Baja","40%",IF(L27="Muy Baja","20%")))))</f>
        <v>0</v>
      </c>
      <c r="N27" s="198" t="str">
        <f>IF(L27&lt;&gt;"",IF(K27&lt;&gt;"",
IF(AND(L27 = "Rara Vez",K27 = "Leve"), "Bajo",
IF(AND(L27 = "Rara Vez",K27 = "Menor"), "Bajo",
IF(AND(L27 = "Rara Vez",K27 = "Moderado"), "Moderado",
IF(AND(L27 = "Rara Vez",K27 = "Mayor"), "Alto",
IF(AND(L27 = "Rara Vez",K27 = "Catastrófico"), "Extremo",
IF(AND(L27 = "Improbable",K27 = "Leve"), "Bajo",
IF(AND(L27 = "Improbable",K27 = "Menor"), "Moderado",
IF(AND(L27 = "Improbable",K27 = "Moderado"), "Moderado",
IF(AND(L27 = "Improbable",K27 = "Mayor"), "Alto",
IF(AND(L27 = "Improbable",K27 = "Catastrófico"), "Extremo",
IF(AND(L27 = "Posible",K27 = "Leve"), "Moderado",
IF(AND(L27 = "Posible",K27 = "Menor"), "Moderado",
IF(AND(L27 = "Posible",K27 = "Moderado"), " Moderado",
IF(AND(L27 = "Posible",K27 = "Mayor"), "Alto",
IF(AND(L27 = "Posible",K27 = "Catastrófico"), "Extremo",
IF(AND(L27 = "Probable",K27 = "Leve"), "Moderado",
IF(AND(L27 = "Probable",K27 = "Menor"), "Moderado",
IF(AND(L27 = "Probable",K27 = "Moderado"), "Alto",
IF(AND(L27 = "Probable",K27 = "Mayor"), "Alto",
IF(AND(L27 = "Probable",K27 = "Catastrófico"), "Extremo",
IF(AND(L27 = "Casi Seguro",K27 = "Leve"), "Alto",
IF(AND(L27 = "Casi Seguro",K27 = "Menor"), "Alto",
IF(AND(L27 = "Casi Seguro",K27 = "Moderado"), "Alto",
IF(AND(L27 = "Casi Seguro",K27 = "Mayor"), "Alto",
IF(AND(L27 = "Casi Seguro",K27 = "Catastrófico"), "Extremo",
))))))))))))))))))))))))),"N/A"),"N/A")</f>
        <v>Alto</v>
      </c>
      <c r="O27" s="199"/>
      <c r="P27" s="48" t="s">
        <v>265</v>
      </c>
      <c r="Q27" s="83" t="s">
        <v>77</v>
      </c>
      <c r="R27" s="84">
        <v>0.1</v>
      </c>
      <c r="S27" s="84">
        <v>0.15</v>
      </c>
      <c r="T27" s="83" t="s">
        <v>53</v>
      </c>
      <c r="U27" s="84">
        <f>+R27+S27</f>
        <v>0.25</v>
      </c>
      <c r="V27" s="84">
        <f>M27-(M27*U27)</f>
        <v>0</v>
      </c>
      <c r="W27" s="84">
        <f>M28-(M28*V27)</f>
        <v>0.6</v>
      </c>
      <c r="X27" s="167" t="s">
        <v>103</v>
      </c>
      <c r="Y27" s="181">
        <f>+W28</f>
        <v>0.38400000000000001</v>
      </c>
      <c r="Z27" s="181">
        <f>+U28</f>
        <v>0.4</v>
      </c>
      <c r="AA27" s="167" t="s">
        <v>298</v>
      </c>
      <c r="AB27" s="198" t="s">
        <v>73</v>
      </c>
      <c r="AC27" s="168" t="s">
        <v>130</v>
      </c>
      <c r="AD27" s="48" t="s">
        <v>46</v>
      </c>
      <c r="AE27" s="111" t="s">
        <v>267</v>
      </c>
      <c r="AF27" s="168" t="s">
        <v>30</v>
      </c>
      <c r="AG27" s="39" t="s">
        <v>199</v>
      </c>
      <c r="AH27" s="196">
        <v>45291</v>
      </c>
      <c r="AL27" s="34"/>
    </row>
    <row r="28" spans="1:38" ht="40.5" customHeight="1" x14ac:dyDescent="0.2">
      <c r="A28" s="115"/>
      <c r="B28" s="110"/>
      <c r="C28" s="177"/>
      <c r="D28" s="176"/>
      <c r="E28" s="176"/>
      <c r="F28" s="168"/>
      <c r="G28" s="168"/>
      <c r="H28" s="110"/>
      <c r="I28" s="48" t="s">
        <v>55</v>
      </c>
      <c r="J28" s="48" t="s">
        <v>264</v>
      </c>
      <c r="K28" s="167"/>
      <c r="L28" s="167"/>
      <c r="M28" s="107" t="str">
        <f>IF(K27="Catastrófico","100%",IF(K27="Mayor","80%",IF(K27="Moderado","60%",IF(K27="Menor","40%",IF(K27="Leve","20%")))))</f>
        <v>60%</v>
      </c>
      <c r="N28" s="200"/>
      <c r="O28" s="201"/>
      <c r="P28" s="48" t="s">
        <v>266</v>
      </c>
      <c r="Q28" s="111" t="s">
        <v>75</v>
      </c>
      <c r="R28" s="84">
        <v>0.25</v>
      </c>
      <c r="S28" s="84">
        <v>0.15</v>
      </c>
      <c r="T28" s="111" t="s">
        <v>53</v>
      </c>
      <c r="U28" s="138">
        <f>+R28+S28</f>
        <v>0.4</v>
      </c>
      <c r="V28" s="138">
        <f>M28-(M28*U28)</f>
        <v>0.36</v>
      </c>
      <c r="W28" s="138">
        <f>M28-(M28*V28)</f>
        <v>0.38400000000000001</v>
      </c>
      <c r="X28" s="167"/>
      <c r="Y28" s="181"/>
      <c r="Z28" s="181"/>
      <c r="AA28" s="167"/>
      <c r="AB28" s="200"/>
      <c r="AC28" s="168"/>
      <c r="AD28" s="48" t="s">
        <v>46</v>
      </c>
      <c r="AE28" s="111"/>
      <c r="AF28" s="168"/>
      <c r="AG28" s="39" t="s">
        <v>199</v>
      </c>
      <c r="AH28" s="196"/>
      <c r="AL28" s="34"/>
    </row>
    <row r="29" spans="1:38" ht="36.4" customHeight="1" x14ac:dyDescent="0.2">
      <c r="A29" s="115"/>
      <c r="B29" s="110"/>
      <c r="C29" s="177"/>
      <c r="D29" s="176"/>
      <c r="E29" s="176"/>
      <c r="F29" s="168"/>
      <c r="G29" s="168"/>
      <c r="H29" s="110"/>
      <c r="I29" s="47" t="s">
        <v>263</v>
      </c>
      <c r="J29" s="48" t="s">
        <v>262</v>
      </c>
      <c r="K29" s="167"/>
      <c r="L29" s="167"/>
      <c r="M29" s="107"/>
      <c r="N29" s="200"/>
      <c r="O29" s="201"/>
      <c r="P29" s="48" t="s">
        <v>313</v>
      </c>
      <c r="Q29" s="111"/>
      <c r="R29" s="83"/>
      <c r="S29" s="83"/>
      <c r="T29" s="111"/>
      <c r="U29" s="138"/>
      <c r="V29" s="138"/>
      <c r="W29" s="138"/>
      <c r="X29" s="167"/>
      <c r="Y29" s="181"/>
      <c r="Z29" s="181"/>
      <c r="AA29" s="167"/>
      <c r="AB29" s="200"/>
      <c r="AC29" s="168"/>
      <c r="AD29" s="48" t="s">
        <v>46</v>
      </c>
      <c r="AE29" s="111"/>
      <c r="AF29" s="168"/>
      <c r="AG29" s="39" t="s">
        <v>199</v>
      </c>
      <c r="AH29" s="196"/>
      <c r="AL29" s="34"/>
    </row>
    <row r="30" spans="1:38" ht="45.4" customHeight="1" x14ac:dyDescent="0.2">
      <c r="A30" s="115"/>
      <c r="B30" s="110"/>
      <c r="C30" s="177"/>
      <c r="D30" s="176">
        <v>8</v>
      </c>
      <c r="E30" s="176" t="s">
        <v>269</v>
      </c>
      <c r="F30" s="168" t="s">
        <v>268</v>
      </c>
      <c r="G30" s="168"/>
      <c r="H30" s="110" t="s">
        <v>43</v>
      </c>
      <c r="I30" s="47" t="s">
        <v>56</v>
      </c>
      <c r="J30" s="168" t="s">
        <v>271</v>
      </c>
      <c r="K30" s="167" t="s">
        <v>83</v>
      </c>
      <c r="L30" s="167" t="s">
        <v>299</v>
      </c>
      <c r="M30" s="91" t="b">
        <f>IF(L30="Muy Alta","100%",IF(L30="Alta","80%",IF(L30="Media","60%",IF(L30="Baja","40%",IF(L30="Muy Baja","20%")))))</f>
        <v>0</v>
      </c>
      <c r="N30" s="198" t="str">
        <f>IF(L30&lt;&gt;"",IF(K30&lt;&gt;"",
IF(AND(L30 = "Rara Vez",K30 = "Leve"), "Bajo",
IF(AND(L30 = "Rara Vez",K30 = "Menor"), "Bajo",
IF(AND(L30 = "Rara Vez",K30 = "Moderado"), "Moderado",
IF(AND(L30 = "Rara Vez",K30 = "Mayor"), "Alto",
IF(AND(L30 = "Rara Vez",K30 = "Catastrófico"), "Extremo",
IF(AND(L30 = "Improbable",K30 = "Leve"), "Bajo",
IF(AND(L30 = "Improbable",K30 = "Menor"), "Moderado",
IF(AND(L30 = "Improbable",K30 = "Moderado"), "Moderado",
IF(AND(L30 = "Improbable",K30 = "Mayor"), "Alto",
IF(AND(L30 = "Improbable",K30 = "Catastrófico"), "Extremo",
IF(AND(L30 = "Posible",K30 = "Leve"), "Moderado",
IF(AND(L30 = "Posible",K30 = "Menor"), "Moderado",
IF(AND(L30 = "Posible",K30 = "Moderado"), " Moderado",
IF(AND(L30 = "Posible",K30 = "Mayor"), "Alto",
IF(AND(L30 = "Posible",K30 = "Catastrófico"), "Extremo",
IF(AND(L30 = "Probable",K30 = "Leve"), "Moderado",
IF(AND(L30 = "Probable",K30 = "Menor"), "Moderado",
IF(AND(L30 = "Probable",K30 = "Moderado"), "Alto",
IF(AND(L30 = "Probable",K30 = "Mayor"), "Alto",
IF(AND(L30 = "Probable",K30 = "Catastrófico"), "Extremo",
IF(AND(L30 = "Casi Seguro",K30 = "Leve"), "Alto",
IF(AND(L30 = "Casi Seguro",K30 = "Menor"), "Alto",
IF(AND(L30 = "Casi Seguro",K30 = "Moderado"), "Alto",
IF(AND(L30 = "Casi Seguro",K30 = "Mayor"), "Alto",
IF(AND(L30 = "Casi Seguro",K30 = "Catastrófico"), "Extremo",
))))))))))))))))))))))))),"N/A"),"N/A")</f>
        <v>Alto</v>
      </c>
      <c r="O30" s="199"/>
      <c r="P30" s="48" t="s">
        <v>273</v>
      </c>
      <c r="Q30" s="83" t="s">
        <v>75</v>
      </c>
      <c r="R30" s="84">
        <v>0.25</v>
      </c>
      <c r="S30" s="84">
        <v>0.15</v>
      </c>
      <c r="T30" s="83" t="s">
        <v>53</v>
      </c>
      <c r="U30" s="84">
        <f t="shared" ref="U30:U37" si="6">+R30+S30</f>
        <v>0.4</v>
      </c>
      <c r="V30" s="84">
        <f>M30-(M30*U30)</f>
        <v>0</v>
      </c>
      <c r="W30" s="84">
        <f>M31-(M31*V30)</f>
        <v>0.8</v>
      </c>
      <c r="X30" s="167" t="s">
        <v>103</v>
      </c>
      <c r="Y30" s="181">
        <f>+W33</f>
        <v>0.31999999999999995</v>
      </c>
      <c r="Z30" s="181">
        <f>+V32</f>
        <v>0</v>
      </c>
      <c r="AA30" s="182" t="s">
        <v>300</v>
      </c>
      <c r="AB30" s="191" t="str">
        <f t="shared" ref="AB30:AB34" si="7">IF(AA30&lt;&gt;"",IF(X30&lt;&gt;"",
IF(AND(AA30 = "Rara Vez",X30 = "Leve"), "Bajo",
IF(AND(AA30 = "Rara Vez",X30 = "Menor"), "Bajo",
IF(AND(AA30= "Rara Vez",X30 = "Moderado"), "Moderado",
IF(AND(AA30 = "Rara Vez",X30 = "Mayor"), "Alto",
IF(AND(AA30 = "Rara Vez",X30 = "Catastrófico"), "Extremo",
IF(AND(AA30 = "Probable",X30 = "Leve"), "Bajo",
IF(AND(AA30 = "Probable",X30 = "Menor"), "Moderado",
IF(AND(AA30 = "Probable",X30= "Moderado"), "Moderado",
IF(AND(AA30 = "Probable",X30 = "Mayor"), "Alto",
IF(AND(AA30 = "Probable",X30 = "Catastrófico"), "Extremo",
IF(AND(AA30= "Posible",X30 = "Leve"), "Moderado",
IF(AND(AA30 = "Posible",X30 = "Menor"), "Moderado",
IF(AND(AA30 = "Posible",X30 = "Moderado"), " Moderado",
IF(AND(AA30 = "Posible",X30 = "Mayor"), "Alto",
IF(AND(AA30 = "Posible",X30 = "Catastrófico"), "Extremo",
IF(AND(AA30 = "Improvable",X30 = "Leve"), "Moderado",
IF(AND(AA30 = "Improvable",X30 = "Menor"), "Moderado",
IF(AND(AA30 = "Improvable",X30 = "Moderado"), "Alto",
IF(AND(AA30 = "Improvable",X30 = "Mayor"), "Alto",
IF(AND(AA30 = "Improvable",X30 = "Catastrófico"), "Extremo",
IF(AND(AA30 = "Rara Vez",X30= "Leve"), "Alto",
IF(AND(AA30 = "Rara Vez",X30 = "Menor"), "Alto",
IF(AND(AA30 = "Rara Vez",X30 = "Moderado"), "Alto",
IF(AND(AA30 = "Rara Vez",X30 = "Mayor"), "Alto",
IF(AND(AA30 = "Rara Vez",X30 = "Catastrófico"), "Extremo",
))))))))))))))))))))))))),"N/A"),"N/A")</f>
        <v>Moderado</v>
      </c>
      <c r="AC30" s="168" t="s">
        <v>130</v>
      </c>
      <c r="AD30" s="48" t="s">
        <v>278</v>
      </c>
      <c r="AE30" s="111" t="s">
        <v>209</v>
      </c>
      <c r="AF30" s="168" t="s">
        <v>32</v>
      </c>
      <c r="AG30" s="39" t="s">
        <v>199</v>
      </c>
      <c r="AH30" s="196">
        <v>45291</v>
      </c>
      <c r="AL30" s="34"/>
    </row>
    <row r="31" spans="1:38" ht="39" customHeight="1" x14ac:dyDescent="0.2">
      <c r="A31" s="115"/>
      <c r="B31" s="110"/>
      <c r="C31" s="177"/>
      <c r="D31" s="176"/>
      <c r="E31" s="176"/>
      <c r="F31" s="168"/>
      <c r="G31" s="168"/>
      <c r="H31" s="110"/>
      <c r="I31" s="47" t="s">
        <v>57</v>
      </c>
      <c r="J31" s="168"/>
      <c r="K31" s="167"/>
      <c r="L31" s="167"/>
      <c r="M31" s="107" t="str">
        <f>IF(K30="Catastrófico","100%",IF(K30="Mayor","80%",IF(K30="Moderado","60%",IF(K30="Menor","40%",IF(K30="Leve","20%")))))</f>
        <v>80%</v>
      </c>
      <c r="N31" s="200"/>
      <c r="O31" s="201"/>
      <c r="P31" s="48" t="s">
        <v>274</v>
      </c>
      <c r="Q31" s="83" t="s">
        <v>75</v>
      </c>
      <c r="R31" s="84">
        <v>0.25</v>
      </c>
      <c r="S31" s="84">
        <v>0.15</v>
      </c>
      <c r="T31" s="83" t="s">
        <v>53</v>
      </c>
      <c r="U31" s="84">
        <f t="shared" si="6"/>
        <v>0.4</v>
      </c>
      <c r="V31" s="84">
        <f>V30-(V30*U31)</f>
        <v>0</v>
      </c>
      <c r="W31" s="84"/>
      <c r="X31" s="167"/>
      <c r="Y31" s="181"/>
      <c r="Z31" s="181"/>
      <c r="AA31" s="187"/>
      <c r="AB31" s="192"/>
      <c r="AC31" s="168"/>
      <c r="AD31" s="48" t="s">
        <v>303</v>
      </c>
      <c r="AE31" s="111"/>
      <c r="AF31" s="168"/>
      <c r="AG31" s="39" t="s">
        <v>199</v>
      </c>
      <c r="AH31" s="196"/>
      <c r="AL31" s="34"/>
    </row>
    <row r="32" spans="1:38" ht="52.9" customHeight="1" x14ac:dyDescent="0.2">
      <c r="A32" s="115"/>
      <c r="B32" s="110"/>
      <c r="C32" s="177"/>
      <c r="D32" s="176"/>
      <c r="E32" s="176"/>
      <c r="F32" s="168"/>
      <c r="G32" s="168"/>
      <c r="H32" s="110"/>
      <c r="I32" s="47" t="s">
        <v>58</v>
      </c>
      <c r="J32" s="168" t="s">
        <v>272</v>
      </c>
      <c r="K32" s="167"/>
      <c r="L32" s="167"/>
      <c r="M32" s="107"/>
      <c r="N32" s="200"/>
      <c r="O32" s="201"/>
      <c r="P32" s="48" t="s">
        <v>275</v>
      </c>
      <c r="Q32" s="83" t="s">
        <v>75</v>
      </c>
      <c r="R32" s="84">
        <v>0.25</v>
      </c>
      <c r="S32" s="84">
        <v>0.15</v>
      </c>
      <c r="T32" s="83" t="s">
        <v>53</v>
      </c>
      <c r="U32" s="84">
        <f t="shared" si="6"/>
        <v>0.4</v>
      </c>
      <c r="V32" s="84">
        <f>V31-(V31*U32)</f>
        <v>0</v>
      </c>
      <c r="W32" s="84"/>
      <c r="X32" s="167"/>
      <c r="Y32" s="181"/>
      <c r="Z32" s="181"/>
      <c r="AA32" s="187"/>
      <c r="AB32" s="192"/>
      <c r="AC32" s="168"/>
      <c r="AD32" s="48" t="s">
        <v>276</v>
      </c>
      <c r="AE32" s="111"/>
      <c r="AF32" s="168"/>
      <c r="AG32" s="39" t="s">
        <v>199</v>
      </c>
      <c r="AH32" s="196"/>
      <c r="AL32" s="34"/>
    </row>
    <row r="33" spans="1:38" ht="43.9" customHeight="1" x14ac:dyDescent="0.2">
      <c r="A33" s="115"/>
      <c r="B33" s="110"/>
      <c r="C33" s="177"/>
      <c r="D33" s="176"/>
      <c r="E33" s="176"/>
      <c r="F33" s="168"/>
      <c r="G33" s="168"/>
      <c r="H33" s="110"/>
      <c r="I33" s="47" t="s">
        <v>270</v>
      </c>
      <c r="J33" s="168"/>
      <c r="K33" s="167"/>
      <c r="L33" s="167"/>
      <c r="M33" s="107"/>
      <c r="N33" s="215"/>
      <c r="O33" s="216"/>
      <c r="P33" s="87" t="s">
        <v>288</v>
      </c>
      <c r="Q33" s="87" t="s">
        <v>54</v>
      </c>
      <c r="R33" s="49">
        <v>0.1</v>
      </c>
      <c r="S33" s="84">
        <v>0.15</v>
      </c>
      <c r="T33" s="87" t="s">
        <v>53</v>
      </c>
      <c r="U33" s="84">
        <f t="shared" si="6"/>
        <v>0.25</v>
      </c>
      <c r="V33" s="49">
        <f>M31-(M31*U33)</f>
        <v>0.60000000000000009</v>
      </c>
      <c r="W33" s="84">
        <f>M31-(M31*V33)</f>
        <v>0.31999999999999995</v>
      </c>
      <c r="X33" s="167"/>
      <c r="Y33" s="181"/>
      <c r="Z33" s="181"/>
      <c r="AA33" s="184"/>
      <c r="AB33" s="193"/>
      <c r="AC33" s="168"/>
      <c r="AD33" s="48" t="s">
        <v>277</v>
      </c>
      <c r="AE33" s="111"/>
      <c r="AF33" s="168"/>
      <c r="AG33" s="39" t="s">
        <v>199</v>
      </c>
      <c r="AH33" s="196"/>
      <c r="AL33" s="34"/>
    </row>
    <row r="34" spans="1:38" s="50" customFormat="1" ht="60.4" customHeight="1" x14ac:dyDescent="0.2">
      <c r="A34" s="115"/>
      <c r="B34" s="110"/>
      <c r="C34" s="177"/>
      <c r="D34" s="136">
        <v>9</v>
      </c>
      <c r="E34" s="136" t="s">
        <v>314</v>
      </c>
      <c r="F34" s="137" t="s">
        <v>279</v>
      </c>
      <c r="G34" s="137"/>
      <c r="H34" s="136" t="s">
        <v>43</v>
      </c>
      <c r="I34" s="87" t="s">
        <v>201</v>
      </c>
      <c r="J34" s="87" t="s">
        <v>280</v>
      </c>
      <c r="K34" s="132" t="s">
        <v>83</v>
      </c>
      <c r="L34" s="132" t="s">
        <v>299</v>
      </c>
      <c r="M34" s="88" t="b">
        <f>IF(L34="Muy Alta","100%",IF(L34="Alta","80%",IF(L34="Media","60%",IF(L34="Baja","40%",IF(L34="Muy Baja","20%")))))</f>
        <v>0</v>
      </c>
      <c r="N34" s="198" t="str">
        <f t="shared" ref="N34" si="8">IF(L34&lt;&gt;"",IF(K34&lt;&gt;"",
IF(AND(L34 = "Rara Vez",K34 = "Leve"), "Bajo",
IF(AND(L34 = "Rara Vez",K34 = "Menor"), "Bajo",
IF(AND(L34 = "Rara Vez",K34 = "Moderado"), "Moderado",
IF(AND(L34 = "Rara Vez",K34 = "Mayor"), "Alto",
IF(AND(L34 = "Rara Vez",K34 = "Catastrófico"), "Extremo",
IF(AND(L34 = "Improbable",K34 = "Leve"), "Bajo",
IF(AND(L34 = "Improbable",K34 = "Menor"), "Moderado",
IF(AND(L34 = "Improbable",K34 = "Moderado"), "Moderado",
IF(AND(L34 = "Improbable",K34 = "Mayor"), "Alto",
IF(AND(L34 = "Improbable",K34 = "Catastrófico"), "Extremo",
IF(AND(L34 = "Posible",K34 = "Leve"), "Moderado",
IF(AND(L34 = "Posible",K34 = "Menor"), "Moderado",
IF(AND(L34 = "Posible",K34 = "Moderado"), " Moderado",
IF(AND(L34 = "Posible",K34 = "Mayor"), "Alto",
IF(AND(L34 = "Posible",K34 = "Catastrófico"), "Extremo",
IF(AND(L34 = "Probable",K34 = "Leve"), "Moderado",
IF(AND(L34 = "Probable",K34 = "Menor"), "Moderado",
IF(AND(L34 = "Probable",K34 = "Moderado"), "Alto",
IF(AND(L34 = "Probable",K34 = "Mayor"), "Alto",
IF(AND(L34 = "Probable",K34 = "Catastrófico"), "Extremo",
IF(AND(L34 = "Casi Seguro",K34 = "Leve"), "Alto",
IF(AND(L34 = "Casi Seguro",K34 = "Menor"), "Alto",
IF(AND(L34 = "Casi Seguro",K34 = "Moderado"), "Alto",
IF(AND(L34 = "Casi Seguro",K34 = "Mayor"), "Alto",
IF(AND(L34 = "Casi Seguro",K34 = "Catastrófico"), "Extremo",
))))))))))))))))))))))))),"N/A"),"N/A")</f>
        <v>Alto</v>
      </c>
      <c r="O34" s="199"/>
      <c r="P34" s="87" t="s">
        <v>284</v>
      </c>
      <c r="Q34" s="87" t="s">
        <v>75</v>
      </c>
      <c r="R34" s="84">
        <v>0.25</v>
      </c>
      <c r="S34" s="84">
        <v>0.15</v>
      </c>
      <c r="T34" s="87" t="s">
        <v>53</v>
      </c>
      <c r="U34" s="84">
        <f t="shared" si="6"/>
        <v>0.4</v>
      </c>
      <c r="V34" s="84">
        <f>M34-(M34*U34)</f>
        <v>0</v>
      </c>
      <c r="W34" s="84">
        <f>M35-(M35*V34)</f>
        <v>0.8</v>
      </c>
      <c r="X34" s="167" t="s">
        <v>103</v>
      </c>
      <c r="Y34" s="135">
        <f>+W35</f>
        <v>0</v>
      </c>
      <c r="Z34" s="135">
        <f>+V35</f>
        <v>0</v>
      </c>
      <c r="AA34" s="182" t="s">
        <v>300</v>
      </c>
      <c r="AB34" s="191" t="str">
        <f t="shared" si="7"/>
        <v>Moderado</v>
      </c>
      <c r="AC34" s="87" t="s">
        <v>34</v>
      </c>
      <c r="AD34" s="87" t="s">
        <v>283</v>
      </c>
      <c r="AE34" s="87" t="s">
        <v>305</v>
      </c>
      <c r="AF34" s="87" t="s">
        <v>30</v>
      </c>
      <c r="AG34" s="39" t="s">
        <v>199</v>
      </c>
      <c r="AH34" s="90">
        <v>45291</v>
      </c>
    </row>
    <row r="35" spans="1:38" s="50" customFormat="1" ht="53.65" customHeight="1" x14ac:dyDescent="0.2">
      <c r="A35" s="115"/>
      <c r="B35" s="110"/>
      <c r="C35" s="177"/>
      <c r="D35" s="136"/>
      <c r="E35" s="136"/>
      <c r="F35" s="137"/>
      <c r="G35" s="137"/>
      <c r="H35" s="136"/>
      <c r="I35" s="87" t="s">
        <v>47</v>
      </c>
      <c r="J35" s="87" t="s">
        <v>281</v>
      </c>
      <c r="K35" s="132"/>
      <c r="L35" s="132"/>
      <c r="M35" s="91" t="str">
        <f>IF(K34="Catastrófico","100%",IF(K34="Mayor","80%",IF(K34="Moderado","60%",IF(K34="Menor","40%",IF(K34="Leve","20%")))))</f>
        <v>80%</v>
      </c>
      <c r="N35" s="215"/>
      <c r="O35" s="216"/>
      <c r="P35" s="87" t="s">
        <v>282</v>
      </c>
      <c r="Q35" s="87" t="s">
        <v>75</v>
      </c>
      <c r="R35" s="84">
        <v>0.25</v>
      </c>
      <c r="S35" s="84">
        <v>0.15</v>
      </c>
      <c r="T35" s="87" t="s">
        <v>53</v>
      </c>
      <c r="U35" s="84">
        <f t="shared" si="6"/>
        <v>0.4</v>
      </c>
      <c r="V35" s="84">
        <f>V34-(V34*U35)</f>
        <v>0</v>
      </c>
      <c r="W35" s="84">
        <f>M36-(M36*V35)</f>
        <v>0</v>
      </c>
      <c r="X35" s="167"/>
      <c r="Y35" s="135"/>
      <c r="Z35" s="135"/>
      <c r="AA35" s="184"/>
      <c r="AB35" s="193"/>
      <c r="AC35" s="87" t="s">
        <v>34</v>
      </c>
      <c r="AD35" s="87" t="s">
        <v>48</v>
      </c>
      <c r="AE35" s="87" t="s">
        <v>285</v>
      </c>
      <c r="AF35" s="87" t="s">
        <v>30</v>
      </c>
      <c r="AG35" s="39" t="s">
        <v>199</v>
      </c>
      <c r="AH35" s="90">
        <v>45291</v>
      </c>
    </row>
    <row r="36" spans="1:38" s="50" customFormat="1" ht="66" customHeight="1" x14ac:dyDescent="0.2">
      <c r="A36" s="115"/>
      <c r="B36" s="110"/>
      <c r="C36" s="177"/>
      <c r="D36" s="176">
        <v>10</v>
      </c>
      <c r="E36" s="110" t="s">
        <v>315</v>
      </c>
      <c r="F36" s="168" t="s">
        <v>316</v>
      </c>
      <c r="G36" s="168"/>
      <c r="H36" s="110" t="s">
        <v>43</v>
      </c>
      <c r="I36" s="137" t="s">
        <v>60</v>
      </c>
      <c r="J36" s="87" t="s">
        <v>287</v>
      </c>
      <c r="K36" s="167" t="s">
        <v>103</v>
      </c>
      <c r="L36" s="167" t="s">
        <v>297</v>
      </c>
      <c r="M36" s="88" t="b">
        <f>IF(L36="Muy Alta","100%",IF(L36="Alta","80%",IF(L36="Media","60%",IF(L36="Baja","40%",IF(L36="Muy Baja","20%")))))</f>
        <v>0</v>
      </c>
      <c r="N36" s="198" t="str">
        <f t="shared" ref="N36" si="9">IF(L36&lt;&gt;"",IF(K36&lt;&gt;"",
IF(AND(L36 = "Rara Vez",K36 = "Leve"), "Bajo",
IF(AND(L36 = "Rara Vez",K36 = "Menor"), "Bajo",
IF(AND(L36 = "Rara Vez",K36 = "Moderado"), "Moderado",
IF(AND(L36 = "Rara Vez",K36 = "Mayor"), "Alto",
IF(AND(L36 = "Rara Vez",K36 = "Catastrófico"), "Extremo",
IF(AND(L36 = "Improbable",K36 = "Leve"), "Bajo",
IF(AND(L36 = "Improbable",K36 = "Menor"), "Moderado",
IF(AND(L36 = "Improbable",K36 = "Moderado"), "Moderado",
IF(AND(L36 = "Improbable",K36 = "Mayor"), "Alto",
IF(AND(L36 = "Improbable",K36 = "Catastrófico"), "Extremo",
IF(AND(L36 = "Posible",K36 = "Leve"), "Moderado",
IF(AND(L36 = "Posible",K36 = "Menor"), "Moderado",
IF(AND(L36 = "Posible",K36 = "Moderado"), " Moderado",
IF(AND(L36 = "Posible",K36 = "Mayor"), "Alto",
IF(AND(L36 = "Posible",K36 = "Catastrófico"), "Extremo",
IF(AND(L36 = "Probable",K36 = "Leve"), "Moderado",
IF(AND(L36 = "Probable",K36 = "Menor"), "Moderado",
IF(AND(L36 = "Probable",K36 = "Moderado"), "Alto",
IF(AND(L36 = "Probable",K36 = "Mayor"), "Alto",
IF(AND(L36 = "Probable",K36 = "Catastrófico"), "Extremo",
IF(AND(L36 = "Casi Seguro",K36 = "Leve"), "Alto",
IF(AND(L36 = "Casi Seguro",K36 = "Menor"), "Alto",
IF(AND(L36 = "Casi Seguro",K36 = "Moderado"), "Alto",
IF(AND(L36 = "Casi Seguro",K36 = "Mayor"), "Alto",
IF(AND(L36 = "Casi Seguro",K36 = "Catastrófico"), "Extremo",
))))))))))))))))))))))))),"N/A"),"N/A")</f>
        <v>Alto</v>
      </c>
      <c r="O36" s="199"/>
      <c r="P36" s="87" t="s">
        <v>289</v>
      </c>
      <c r="Q36" s="87" t="s">
        <v>76</v>
      </c>
      <c r="R36" s="84">
        <v>0.25</v>
      </c>
      <c r="S36" s="84">
        <v>0.15</v>
      </c>
      <c r="T36" s="87" t="s">
        <v>53</v>
      </c>
      <c r="U36" s="84">
        <f t="shared" si="6"/>
        <v>0.4</v>
      </c>
      <c r="V36" s="84">
        <f>M36-(M36*U36)</f>
        <v>0</v>
      </c>
      <c r="W36" s="138" t="e">
        <f>#REF!-(#REF!*U36)</f>
        <v>#REF!</v>
      </c>
      <c r="X36" s="167" t="s">
        <v>103</v>
      </c>
      <c r="Y36" s="181" t="e">
        <f>+W36</f>
        <v>#REF!</v>
      </c>
      <c r="Z36" s="181" t="e">
        <f>+#REF!</f>
        <v>#REF!</v>
      </c>
      <c r="AA36" s="182" t="s">
        <v>298</v>
      </c>
      <c r="AB36" s="198" t="s">
        <v>73</v>
      </c>
      <c r="AC36" s="168" t="s">
        <v>130</v>
      </c>
      <c r="AD36" s="168" t="s">
        <v>291</v>
      </c>
      <c r="AE36" s="137" t="s">
        <v>209</v>
      </c>
      <c r="AF36" s="168" t="s">
        <v>27</v>
      </c>
      <c r="AG36" s="185" t="s">
        <v>199</v>
      </c>
      <c r="AH36" s="196">
        <v>45291</v>
      </c>
    </row>
    <row r="37" spans="1:38" s="50" customFormat="1" ht="43.5" customHeight="1" thickBot="1" x14ac:dyDescent="0.25">
      <c r="A37" s="188"/>
      <c r="B37" s="180"/>
      <c r="C37" s="178"/>
      <c r="D37" s="189"/>
      <c r="E37" s="180"/>
      <c r="F37" s="170"/>
      <c r="G37" s="170"/>
      <c r="H37" s="180"/>
      <c r="I37" s="169"/>
      <c r="J37" s="92" t="s">
        <v>286</v>
      </c>
      <c r="K37" s="179"/>
      <c r="L37" s="179"/>
      <c r="M37" s="82"/>
      <c r="N37" s="217"/>
      <c r="O37" s="218"/>
      <c r="P37" s="92" t="s">
        <v>290</v>
      </c>
      <c r="Q37" s="92" t="s">
        <v>82</v>
      </c>
      <c r="R37" s="62">
        <v>0.15</v>
      </c>
      <c r="S37" s="85">
        <v>0.15</v>
      </c>
      <c r="T37" s="92" t="s">
        <v>53</v>
      </c>
      <c r="U37" s="85">
        <f t="shared" si="6"/>
        <v>0.3</v>
      </c>
      <c r="V37" s="85" t="e">
        <f>#REF!-(#REF!*U37)</f>
        <v>#REF!</v>
      </c>
      <c r="W37" s="219"/>
      <c r="X37" s="179"/>
      <c r="Y37" s="222"/>
      <c r="Z37" s="222"/>
      <c r="AA37" s="183"/>
      <c r="AB37" s="217"/>
      <c r="AC37" s="170"/>
      <c r="AD37" s="170"/>
      <c r="AE37" s="169"/>
      <c r="AF37" s="170"/>
      <c r="AG37" s="186"/>
      <c r="AH37" s="221"/>
    </row>
    <row r="38" spans="1:38" ht="130.9" customHeight="1" thickBot="1" x14ac:dyDescent="0.25">
      <c r="A38" s="149"/>
      <c r="B38" s="150"/>
      <c r="C38" s="150"/>
      <c r="D38" s="150"/>
      <c r="E38" s="150"/>
      <c r="F38" s="150"/>
      <c r="G38" s="150"/>
      <c r="H38" s="150"/>
      <c r="I38" s="150"/>
      <c r="J38" s="150"/>
      <c r="K38" s="15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c r="AI38" s="220"/>
      <c r="AJ38" s="220"/>
      <c r="AL38" s="34"/>
    </row>
    <row r="39" spans="1:38" ht="79.5" customHeight="1" x14ac:dyDescent="0.2">
      <c r="A39" s="146" t="s">
        <v>0</v>
      </c>
      <c r="B39" s="147"/>
      <c r="C39" s="147"/>
      <c r="D39" s="147"/>
      <c r="E39" s="147"/>
      <c r="F39" s="147"/>
      <c r="G39" s="147"/>
      <c r="H39" s="147"/>
      <c r="I39" s="147"/>
      <c r="J39" s="148"/>
      <c r="K39" s="152" t="s">
        <v>64</v>
      </c>
      <c r="L39" s="153"/>
      <c r="M39" s="153"/>
      <c r="N39" s="153"/>
      <c r="O39" s="153"/>
      <c r="P39" s="153"/>
      <c r="Q39" s="153"/>
      <c r="R39" s="153"/>
      <c r="S39" s="153"/>
      <c r="T39" s="153"/>
      <c r="U39" s="153"/>
      <c r="V39" s="153"/>
      <c r="W39" s="153"/>
      <c r="X39" s="153"/>
      <c r="Y39" s="153"/>
      <c r="Z39" s="153"/>
      <c r="AA39" s="154"/>
      <c r="AB39" s="63"/>
      <c r="AC39" s="63"/>
      <c r="AD39" s="63"/>
      <c r="AE39" s="63"/>
      <c r="AF39" s="63"/>
      <c r="AG39" s="63"/>
      <c r="AH39" s="63"/>
      <c r="AL39" s="34"/>
    </row>
    <row r="40" spans="1:38" ht="12" customHeight="1" thickBot="1" x14ac:dyDescent="0.25">
      <c r="A40" s="149"/>
      <c r="B40" s="150"/>
      <c r="C40" s="150"/>
      <c r="D40" s="150"/>
      <c r="E40" s="150"/>
      <c r="F40" s="150"/>
      <c r="G40" s="150"/>
      <c r="H40" s="150"/>
      <c r="I40" s="150"/>
      <c r="J40" s="151"/>
      <c r="K40" s="207"/>
      <c r="L40" s="157"/>
      <c r="M40" s="157"/>
      <c r="N40" s="157"/>
      <c r="O40" s="157"/>
      <c r="P40" s="157"/>
      <c r="Q40" s="157"/>
      <c r="R40" s="157"/>
      <c r="S40" s="157"/>
      <c r="T40" s="157"/>
      <c r="U40" s="157"/>
      <c r="V40" s="157"/>
      <c r="W40" s="157"/>
      <c r="X40" s="157"/>
      <c r="Y40" s="157"/>
      <c r="Z40" s="157"/>
      <c r="AA40" s="158"/>
      <c r="AB40" s="63"/>
      <c r="AC40" s="63"/>
      <c r="AD40" s="63"/>
      <c r="AE40" s="63"/>
      <c r="AF40" s="63"/>
      <c r="AG40" s="63"/>
      <c r="AH40" s="63"/>
      <c r="AL40" s="34"/>
    </row>
    <row r="41" spans="1:38" ht="13.5" customHeight="1" thickBot="1" x14ac:dyDescent="0.25">
      <c r="A41" s="208" t="s">
        <v>144</v>
      </c>
      <c r="B41" s="209"/>
      <c r="C41" s="209"/>
      <c r="D41" s="209"/>
      <c r="E41" s="209"/>
      <c r="F41" s="209"/>
      <c r="G41" s="209"/>
      <c r="H41" s="209"/>
      <c r="I41" s="209"/>
      <c r="J41" s="209"/>
      <c r="K41" s="209"/>
      <c r="L41" s="209"/>
      <c r="M41" s="209"/>
      <c r="N41" s="209"/>
      <c r="O41" s="209"/>
      <c r="P41" s="209"/>
      <c r="Q41" s="209"/>
      <c r="R41" s="209"/>
      <c r="S41" s="209"/>
      <c r="T41" s="209"/>
      <c r="U41" s="209"/>
      <c r="V41" s="209"/>
      <c r="W41" s="209"/>
      <c r="X41" s="209"/>
      <c r="Y41" s="209"/>
      <c r="Z41" s="209"/>
      <c r="AA41" s="210"/>
      <c r="AF41" s="37"/>
      <c r="AL41" s="34"/>
    </row>
    <row r="42" spans="1:38" ht="44.65" customHeight="1" x14ac:dyDescent="0.2">
      <c r="A42" s="226" t="s">
        <v>1</v>
      </c>
      <c r="B42" s="228" t="s">
        <v>145</v>
      </c>
      <c r="C42" s="205" t="s">
        <v>3</v>
      </c>
      <c r="D42" s="205" t="s">
        <v>146</v>
      </c>
      <c r="E42" s="205" t="s">
        <v>147</v>
      </c>
      <c r="F42" s="205" t="s">
        <v>148</v>
      </c>
      <c r="G42" s="205" t="s">
        <v>149</v>
      </c>
      <c r="H42" s="205" t="s">
        <v>150</v>
      </c>
      <c r="I42" s="205" t="s">
        <v>151</v>
      </c>
      <c r="J42" s="205" t="s">
        <v>152</v>
      </c>
      <c r="K42" s="205" t="s">
        <v>153</v>
      </c>
      <c r="L42" s="205" t="s">
        <v>154</v>
      </c>
      <c r="M42" s="205"/>
      <c r="N42" s="205"/>
      <c r="O42" s="213" t="s">
        <v>155</v>
      </c>
      <c r="P42" s="205" t="s">
        <v>156</v>
      </c>
      <c r="Q42" s="205"/>
      <c r="R42" s="205"/>
      <c r="S42" s="205" t="s">
        <v>157</v>
      </c>
      <c r="T42" s="205" t="s">
        <v>158</v>
      </c>
      <c r="U42" s="205" t="s">
        <v>159</v>
      </c>
      <c r="V42" s="205" t="s">
        <v>160</v>
      </c>
      <c r="W42" s="205" t="s">
        <v>161</v>
      </c>
      <c r="X42" s="109" t="s">
        <v>202</v>
      </c>
      <c r="Y42" s="65"/>
      <c r="Z42" s="65"/>
      <c r="AA42" s="211" t="s">
        <v>162</v>
      </c>
      <c r="AF42" s="37"/>
      <c r="AL42" s="34"/>
    </row>
    <row r="43" spans="1:38" ht="64.5" customHeight="1" x14ac:dyDescent="0.2">
      <c r="A43" s="227"/>
      <c r="B43" s="229"/>
      <c r="C43" s="206"/>
      <c r="D43" s="206"/>
      <c r="E43" s="206"/>
      <c r="F43" s="206"/>
      <c r="G43" s="206"/>
      <c r="H43" s="206"/>
      <c r="I43" s="206"/>
      <c r="J43" s="206"/>
      <c r="K43" s="206"/>
      <c r="L43" s="64" t="s">
        <v>163</v>
      </c>
      <c r="M43" s="64" t="s">
        <v>164</v>
      </c>
      <c r="N43" s="64" t="s">
        <v>165</v>
      </c>
      <c r="O43" s="214"/>
      <c r="P43" s="64" t="s">
        <v>163</v>
      </c>
      <c r="Q43" s="64" t="s">
        <v>164</v>
      </c>
      <c r="R43" s="64" t="s">
        <v>165</v>
      </c>
      <c r="S43" s="206"/>
      <c r="T43" s="206"/>
      <c r="U43" s="206"/>
      <c r="V43" s="206"/>
      <c r="W43" s="206"/>
      <c r="X43" s="110"/>
      <c r="Y43" s="45"/>
      <c r="Z43" s="45"/>
      <c r="AA43" s="212"/>
      <c r="AF43" s="37"/>
      <c r="AL43" s="34"/>
    </row>
    <row r="44" spans="1:38" ht="120" customHeight="1" x14ac:dyDescent="0.2">
      <c r="A44" s="115" t="s">
        <v>203</v>
      </c>
      <c r="B44" s="110" t="s">
        <v>41</v>
      </c>
      <c r="C44" s="223" t="s">
        <v>292</v>
      </c>
      <c r="D44" s="52">
        <v>11</v>
      </c>
      <c r="E44" s="33" t="s">
        <v>166</v>
      </c>
      <c r="F44" s="33" t="s">
        <v>167</v>
      </c>
      <c r="G44" s="33" t="s">
        <v>168</v>
      </c>
      <c r="H44" s="33" t="s">
        <v>169</v>
      </c>
      <c r="I44" s="52" t="s">
        <v>170</v>
      </c>
      <c r="J44" s="33" t="s">
        <v>171</v>
      </c>
      <c r="K44" s="33" t="s">
        <v>172</v>
      </c>
      <c r="L44" s="53" t="s">
        <v>173</v>
      </c>
      <c r="M44" s="53" t="s">
        <v>33</v>
      </c>
      <c r="N44" s="54" t="s">
        <v>67</v>
      </c>
      <c r="O44" s="48" t="s">
        <v>174</v>
      </c>
      <c r="P44" s="53" t="s">
        <v>29</v>
      </c>
      <c r="Q44" s="53" t="s">
        <v>175</v>
      </c>
      <c r="R44" s="55" t="s">
        <v>23</v>
      </c>
      <c r="S44" s="33" t="s">
        <v>34</v>
      </c>
      <c r="T44" s="48" t="s">
        <v>176</v>
      </c>
      <c r="U44" s="33" t="s">
        <v>177</v>
      </c>
      <c r="V44" s="33" t="s">
        <v>178</v>
      </c>
      <c r="W44" s="56">
        <v>44409</v>
      </c>
      <c r="X44" s="61" t="s">
        <v>199</v>
      </c>
      <c r="Y44" s="58"/>
      <c r="Z44" s="58"/>
      <c r="AA44" s="66">
        <v>44561</v>
      </c>
    </row>
    <row r="45" spans="1:38" ht="129" customHeight="1" x14ac:dyDescent="0.2">
      <c r="A45" s="115"/>
      <c r="B45" s="110"/>
      <c r="C45" s="224"/>
      <c r="D45" s="52">
        <v>12</v>
      </c>
      <c r="E45" s="33" t="s">
        <v>179</v>
      </c>
      <c r="F45" s="33" t="s">
        <v>180</v>
      </c>
      <c r="G45" s="33" t="s">
        <v>181</v>
      </c>
      <c r="H45" s="33" t="s">
        <v>182</v>
      </c>
      <c r="I45" s="52" t="s">
        <v>170</v>
      </c>
      <c r="J45" s="33" t="s">
        <v>183</v>
      </c>
      <c r="K45" s="33" t="s">
        <v>184</v>
      </c>
      <c r="L45" s="53" t="s">
        <v>173</v>
      </c>
      <c r="M45" s="53" t="s">
        <v>33</v>
      </c>
      <c r="N45" s="54" t="s">
        <v>67</v>
      </c>
      <c r="O45" s="48" t="s">
        <v>185</v>
      </c>
      <c r="P45" s="53" t="s">
        <v>29</v>
      </c>
      <c r="Q45" s="53" t="s">
        <v>175</v>
      </c>
      <c r="R45" s="55" t="s">
        <v>23</v>
      </c>
      <c r="S45" s="33" t="s">
        <v>34</v>
      </c>
      <c r="T45" s="48" t="s">
        <v>186</v>
      </c>
      <c r="U45" s="33" t="s">
        <v>177</v>
      </c>
      <c r="V45" s="33" t="s">
        <v>187</v>
      </c>
      <c r="W45" s="56">
        <v>44409</v>
      </c>
      <c r="X45" s="61" t="s">
        <v>199</v>
      </c>
      <c r="Y45" s="58"/>
      <c r="Z45" s="58"/>
      <c r="AA45" s="66">
        <v>44561</v>
      </c>
    </row>
    <row r="46" spans="1:38" ht="120.4" customHeight="1" thickBot="1" x14ac:dyDescent="0.25">
      <c r="A46" s="188"/>
      <c r="B46" s="180"/>
      <c r="C46" s="225"/>
      <c r="D46" s="67">
        <v>13</v>
      </c>
      <c r="E46" s="46" t="s">
        <v>188</v>
      </c>
      <c r="F46" s="46" t="s">
        <v>189</v>
      </c>
      <c r="G46" s="46" t="s">
        <v>190</v>
      </c>
      <c r="H46" s="46" t="s">
        <v>191</v>
      </c>
      <c r="I46" s="67" t="s">
        <v>170</v>
      </c>
      <c r="J46" s="46" t="s">
        <v>192</v>
      </c>
      <c r="K46" s="46" t="s">
        <v>193</v>
      </c>
      <c r="L46" s="68" t="s">
        <v>173</v>
      </c>
      <c r="M46" s="68" t="s">
        <v>33</v>
      </c>
      <c r="N46" s="69" t="s">
        <v>67</v>
      </c>
      <c r="O46" s="46" t="s">
        <v>194</v>
      </c>
      <c r="P46" s="68" t="s">
        <v>29</v>
      </c>
      <c r="Q46" s="68" t="s">
        <v>175</v>
      </c>
      <c r="R46" s="70" t="s">
        <v>23</v>
      </c>
      <c r="S46" s="46" t="s">
        <v>34</v>
      </c>
      <c r="T46" s="46" t="s">
        <v>195</v>
      </c>
      <c r="U46" s="46" t="s">
        <v>177</v>
      </c>
      <c r="V46" s="46" t="s">
        <v>187</v>
      </c>
      <c r="W46" s="71">
        <v>44409</v>
      </c>
      <c r="X46" s="72" t="s">
        <v>199</v>
      </c>
      <c r="Y46" s="73"/>
      <c r="Z46" s="73"/>
      <c r="AA46" s="74">
        <v>44561</v>
      </c>
    </row>
    <row r="47" spans="1:38" x14ac:dyDescent="0.2"/>
    <row r="48" spans="1:38" x14ac:dyDescent="0.2"/>
    <row r="49" x14ac:dyDescent="0.2"/>
    <row r="50" x14ac:dyDescent="0.2"/>
    <row r="51" x14ac:dyDescent="0.2"/>
    <row r="52" x14ac:dyDescent="0.2"/>
    <row r="53" x14ac:dyDescent="0.2"/>
    <row r="54" x14ac:dyDescent="0.2"/>
    <row r="59" x14ac:dyDescent="0.2"/>
    <row r="60" x14ac:dyDescent="0.2"/>
    <row r="61" x14ac:dyDescent="0.2"/>
    <row r="62" x14ac:dyDescent="0.2"/>
    <row r="63" x14ac:dyDescent="0.2"/>
  </sheetData>
  <sheetProtection algorithmName="SHA-512" hashValue="+3T3uJGbe+0VLR9f3gnkpH1yeBv9JS1x9Evqfs9MUQAwlWfhYClX3AMO1bTp5uoH3vRUnm1sX/cnnJl9ZRBgZg==" saltValue="mpnTNVHVgmI852yRIzBq0A==" spinCount="100000" sheet="1" objects="1" scenarios="1"/>
  <mergeCells count="253">
    <mergeCell ref="V42:V43"/>
    <mergeCell ref="A44:A46"/>
    <mergeCell ref="B44:B46"/>
    <mergeCell ref="C44:C46"/>
    <mergeCell ref="A39:J40"/>
    <mergeCell ref="A42:A43"/>
    <mergeCell ref="B42:B43"/>
    <mergeCell ref="C42:C43"/>
    <mergeCell ref="D42:D43"/>
    <mergeCell ref="E42:E43"/>
    <mergeCell ref="F42:F43"/>
    <mergeCell ref="G42:G43"/>
    <mergeCell ref="H42:H43"/>
    <mergeCell ref="I42:I43"/>
    <mergeCell ref="J42:J43"/>
    <mergeCell ref="AH36:AH37"/>
    <mergeCell ref="AB36:AB37"/>
    <mergeCell ref="AH30:AH33"/>
    <mergeCell ref="Z36:Z37"/>
    <mergeCell ref="Y36:Y37"/>
    <mergeCell ref="Y34:Y35"/>
    <mergeCell ref="Z34:Z35"/>
    <mergeCell ref="AD36:AD37"/>
    <mergeCell ref="AB34:AB35"/>
    <mergeCell ref="L19:L23"/>
    <mergeCell ref="W42:W43"/>
    <mergeCell ref="L24:L26"/>
    <mergeCell ref="L30:L33"/>
    <mergeCell ref="Q28:Q29"/>
    <mergeCell ref="T28:T29"/>
    <mergeCell ref="U28:U29"/>
    <mergeCell ref="K39:AA40"/>
    <mergeCell ref="A41:AA41"/>
    <mergeCell ref="AA42:AA43"/>
    <mergeCell ref="K42:K43"/>
    <mergeCell ref="L42:N42"/>
    <mergeCell ref="O42:O43"/>
    <mergeCell ref="P42:R42"/>
    <mergeCell ref="S42:S43"/>
    <mergeCell ref="T42:T43"/>
    <mergeCell ref="U42:U43"/>
    <mergeCell ref="X27:X29"/>
    <mergeCell ref="AA27:AA29"/>
    <mergeCell ref="N34:O35"/>
    <mergeCell ref="N36:O37"/>
    <mergeCell ref="W36:W37"/>
    <mergeCell ref="L38:AJ38"/>
    <mergeCell ref="AH24:AH26"/>
    <mergeCell ref="X9:X13"/>
    <mergeCell ref="AF11:AF13"/>
    <mergeCell ref="AH27:AH29"/>
    <mergeCell ref="Y14:Y17"/>
    <mergeCell ref="D14:D17"/>
    <mergeCell ref="D27:D29"/>
    <mergeCell ref="M25:M26"/>
    <mergeCell ref="M28:M29"/>
    <mergeCell ref="N24:O26"/>
    <mergeCell ref="N27:O29"/>
    <mergeCell ref="V28:V29"/>
    <mergeCell ref="V14:V17"/>
    <mergeCell ref="W14:W17"/>
    <mergeCell ref="W24:W26"/>
    <mergeCell ref="W28:W29"/>
    <mergeCell ref="M19:M20"/>
    <mergeCell ref="N19:O23"/>
    <mergeCell ref="X19:X23"/>
    <mergeCell ref="Y19:Y23"/>
    <mergeCell ref="Q14:Q17"/>
    <mergeCell ref="E14:E18"/>
    <mergeCell ref="I25:I26"/>
    <mergeCell ref="J25:J26"/>
    <mergeCell ref="F19:G23"/>
    <mergeCell ref="Z5:Z6"/>
    <mergeCell ref="Y7:Y8"/>
    <mergeCell ref="Z7:Z8"/>
    <mergeCell ref="AB7:AB8"/>
    <mergeCell ref="AB9:AB13"/>
    <mergeCell ref="AE11:AE13"/>
    <mergeCell ref="Z14:Z17"/>
    <mergeCell ref="AA14:AA17"/>
    <mergeCell ref="AA7:AA8"/>
    <mergeCell ref="AB14:AB17"/>
    <mergeCell ref="AD12:AD13"/>
    <mergeCell ref="AC14:AC17"/>
    <mergeCell ref="AC11:AC13"/>
    <mergeCell ref="AA9:AA13"/>
    <mergeCell ref="AH11:AH13"/>
    <mergeCell ref="Y24:Y26"/>
    <mergeCell ref="AD14:AD17"/>
    <mergeCell ref="AE14:AE17"/>
    <mergeCell ref="AF14:AF17"/>
    <mergeCell ref="AH14:AH17"/>
    <mergeCell ref="AB30:AB33"/>
    <mergeCell ref="AC30:AC33"/>
    <mergeCell ref="AE30:AE33"/>
    <mergeCell ref="Z24:Z26"/>
    <mergeCell ref="AA24:AA26"/>
    <mergeCell ref="AB24:AB26"/>
    <mergeCell ref="AC24:AC26"/>
    <mergeCell ref="AE24:AE26"/>
    <mergeCell ref="AB27:AB29"/>
    <mergeCell ref="AC27:AC29"/>
    <mergeCell ref="AG36:AG37"/>
    <mergeCell ref="AA30:AA33"/>
    <mergeCell ref="Y30:Y33"/>
    <mergeCell ref="A38:K38"/>
    <mergeCell ref="D34:D35"/>
    <mergeCell ref="E34:E35"/>
    <mergeCell ref="A24:A37"/>
    <mergeCell ref="B24:B37"/>
    <mergeCell ref="D24:D26"/>
    <mergeCell ref="E24:E26"/>
    <mergeCell ref="E27:E29"/>
    <mergeCell ref="E36:E37"/>
    <mergeCell ref="D36:D37"/>
    <mergeCell ref="I36:I37"/>
    <mergeCell ref="H24:H26"/>
    <mergeCell ref="K24:K26"/>
    <mergeCell ref="H30:H33"/>
    <mergeCell ref="F34:G35"/>
    <mergeCell ref="F36:G37"/>
    <mergeCell ref="F30:G33"/>
    <mergeCell ref="F24:G26"/>
    <mergeCell ref="N30:O33"/>
    <mergeCell ref="M31:M33"/>
    <mergeCell ref="AF24:AF26"/>
    <mergeCell ref="X24:X26"/>
    <mergeCell ref="X36:X37"/>
    <mergeCell ref="H36:H37"/>
    <mergeCell ref="Z30:Z33"/>
    <mergeCell ref="K30:K33"/>
    <mergeCell ref="L27:L29"/>
    <mergeCell ref="Y27:Y29"/>
    <mergeCell ref="Z27:Z29"/>
    <mergeCell ref="K36:K37"/>
    <mergeCell ref="L36:L37"/>
    <mergeCell ref="AA36:AA37"/>
    <mergeCell ref="J32:J33"/>
    <mergeCell ref="H27:H29"/>
    <mergeCell ref="K27:K29"/>
    <mergeCell ref="AC36:AC37"/>
    <mergeCell ref="H34:H35"/>
    <mergeCell ref="AA34:AA35"/>
    <mergeCell ref="K34:K35"/>
    <mergeCell ref="L34:L35"/>
    <mergeCell ref="X34:X35"/>
    <mergeCell ref="F3:G4"/>
    <mergeCell ref="E30:E33"/>
    <mergeCell ref="J30:J31"/>
    <mergeCell ref="C5:C37"/>
    <mergeCell ref="D30:D33"/>
    <mergeCell ref="F14:G18"/>
    <mergeCell ref="H14:H18"/>
    <mergeCell ref="K14:K17"/>
    <mergeCell ref="F27:G29"/>
    <mergeCell ref="H19:H23"/>
    <mergeCell ref="D18:D23"/>
    <mergeCell ref="Q4:R4"/>
    <mergeCell ref="X30:X33"/>
    <mergeCell ref="AE27:AE29"/>
    <mergeCell ref="AF27:AF29"/>
    <mergeCell ref="AF30:AF33"/>
    <mergeCell ref="AE36:AE37"/>
    <mergeCell ref="AF36:AF37"/>
    <mergeCell ref="D5:D6"/>
    <mergeCell ref="X3:AB3"/>
    <mergeCell ref="AA5:AA6"/>
    <mergeCell ref="AB5:AB6"/>
    <mergeCell ref="D7:D8"/>
    <mergeCell ref="E7:E8"/>
    <mergeCell ref="H7:H8"/>
    <mergeCell ref="K7:K8"/>
    <mergeCell ref="L7:L8"/>
    <mergeCell ref="X7:X8"/>
    <mergeCell ref="H5:H6"/>
    <mergeCell ref="J5:J6"/>
    <mergeCell ref="K5:K6"/>
    <mergeCell ref="L5:L6"/>
    <mergeCell ref="N5:O6"/>
    <mergeCell ref="N7:O8"/>
    <mergeCell ref="E5:E6"/>
    <mergeCell ref="X14:X17"/>
    <mergeCell ref="F5:G6"/>
    <mergeCell ref="F7:G8"/>
    <mergeCell ref="J3:J4"/>
    <mergeCell ref="K3:N3"/>
    <mergeCell ref="P3:P4"/>
    <mergeCell ref="Y5:Y6"/>
    <mergeCell ref="A1:J2"/>
    <mergeCell ref="K1:AH2"/>
    <mergeCell ref="A3:A4"/>
    <mergeCell ref="B3:B4"/>
    <mergeCell ref="C3:C4"/>
    <mergeCell ref="D3:D4"/>
    <mergeCell ref="E3:E4"/>
    <mergeCell ref="H3:H4"/>
    <mergeCell ref="I3:I4"/>
    <mergeCell ref="AE3:AE4"/>
    <mergeCell ref="AF3:AF4"/>
    <mergeCell ref="AG3:AG4"/>
    <mergeCell ref="AH3:AH4"/>
    <mergeCell ref="AC3:AC4"/>
    <mergeCell ref="AD3:AD4"/>
    <mergeCell ref="Q3:T3"/>
    <mergeCell ref="N4:O4"/>
    <mergeCell ref="M14:M16"/>
    <mergeCell ref="S4:T4"/>
    <mergeCell ref="X5:X6"/>
    <mergeCell ref="N14:O17"/>
    <mergeCell ref="Y9:Y13"/>
    <mergeCell ref="Z9:Z13"/>
    <mergeCell ref="Q11:Q13"/>
    <mergeCell ref="E9:E13"/>
    <mergeCell ref="H9:H13"/>
    <mergeCell ref="I12:I13"/>
    <mergeCell ref="K9:K13"/>
    <mergeCell ref="F9:G13"/>
    <mergeCell ref="L9:L13"/>
    <mergeCell ref="N9:O13"/>
    <mergeCell ref="R11:R13"/>
    <mergeCell ref="S11:S13"/>
    <mergeCell ref="R14:R18"/>
    <mergeCell ref="S14:S18"/>
    <mergeCell ref="U11:U13"/>
    <mergeCell ref="U14:U18"/>
    <mergeCell ref="T11:T13"/>
    <mergeCell ref="V11:V13"/>
    <mergeCell ref="W11:W13"/>
    <mergeCell ref="T14:T17"/>
    <mergeCell ref="M9:M12"/>
    <mergeCell ref="L14:L17"/>
    <mergeCell ref="X42:X43"/>
    <mergeCell ref="AE22:AE23"/>
    <mergeCell ref="AF22:AF23"/>
    <mergeCell ref="AH22:AH23"/>
    <mergeCell ref="A5:A23"/>
    <mergeCell ref="B5:B23"/>
    <mergeCell ref="Z19:Z23"/>
    <mergeCell ref="AA19:AA23"/>
    <mergeCell ref="AB19:AB23"/>
    <mergeCell ref="M21:M23"/>
    <mergeCell ref="J22:J23"/>
    <mergeCell ref="Q22:Q23"/>
    <mergeCell ref="R22:R23"/>
    <mergeCell ref="S22:S23"/>
    <mergeCell ref="T22:T23"/>
    <mergeCell ref="U22:U23"/>
    <mergeCell ref="V22:V23"/>
    <mergeCell ref="W22:W23"/>
    <mergeCell ref="E19:E23"/>
    <mergeCell ref="K19:K23"/>
    <mergeCell ref="D9:D13"/>
    <mergeCell ref="P12:P13"/>
  </mergeCells>
  <conditionalFormatting sqref="F7">
    <cfRule type="colorScale" priority="1">
      <colorScale>
        <cfvo type="min"/>
        <cfvo type="percentile" val="50"/>
        <cfvo type="max"/>
        <color rgb="FFF8696B"/>
        <color rgb="FFFFEB84"/>
        <color rgb="FF63BE7B"/>
      </colorScale>
    </cfRule>
  </conditionalFormatting>
  <hyperlinks>
    <hyperlink ref="AA4" r:id="rId1" location="'Consolidado MRT'!E3" display="consolidado mapas terminados gestion y corrupcion.xlsx - 'Consolidado MRT'!E3" xr:uid="{00000000-0004-0000-0100-000000000000}"/>
    <hyperlink ref="X4" r:id="rId2" location="'Consolidado MRT'!F3" display="consolidado mapas terminados gestion y corrupcion.xlsx - 'Consolidado MRT'!F3" xr:uid="{00000000-0004-0000-0100-000001000000}"/>
    <hyperlink ref="L4" r:id="rId3" location="'Consolidado MRT'!E3" display="consolidado mapas terminados gestion y corrupcion.xlsx - 'Consolidado MRT'!E3" xr:uid="{00000000-0004-0000-0100-000002000000}"/>
    <hyperlink ref="K4" r:id="rId4" location="'Consolidado MRT'!F3" display="consolidado mapas terminados gestion y corrupcion.xlsx - 'Consolidado MRT'!F3" xr:uid="{00000000-0004-0000-0100-000003000000}"/>
    <hyperlink ref="M43" location="'Estructura de Riesgos FP'!E3" display="Probabilidad" xr:uid="{00000000-0004-0000-0100-000004000000}"/>
    <hyperlink ref="Q43" location="'Estructura de Riesgos FP'!E3" display="Probabilidad" xr:uid="{00000000-0004-0000-0100-000005000000}"/>
    <hyperlink ref="L43" location="'Estructura de Riesgos FP'!F3" display="Impacto" xr:uid="{00000000-0004-0000-0100-000006000000}"/>
    <hyperlink ref="P43" location="'Estructura de Riesgos FP'!F3" display="Impacto" xr:uid="{00000000-0004-0000-0100-000007000000}"/>
  </hyperlinks>
  <pageMargins left="0.7" right="0.7" top="0.75" bottom="0.75" header="0.3" footer="0.3"/>
  <pageSetup paperSize="9" orientation="portrait" r:id="rId5"/>
  <drawing r:id="rId6"/>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0100-000000000000}">
          <x14:formula1>
            <xm:f>Listas!$E$3:$E$7</xm:f>
          </x14:formula1>
          <xm:sqref>X5:X17 K5:K17 X24:X37 K24:K37</xm:sqref>
        </x14:dataValidation>
        <x14:dataValidation type="list" allowBlank="1" showInputMessage="1" showErrorMessage="1" xr:uid="{00000000-0002-0000-0100-000001000000}">
          <x14:formula1>
            <xm:f>Listas!$A$3:$A$7</xm:f>
          </x14:formula1>
          <xm:sqref>AA18 AA5:AA14 L5:L17</xm:sqref>
        </x14:dataValidation>
        <x14:dataValidation type="list" allowBlank="1" showInputMessage="1" showErrorMessage="1" xr:uid="{00000000-0002-0000-0100-000002000000}">
          <x14:formula1>
            <xm:f>Listas!$C$11:$C$13</xm:f>
          </x14:formula1>
          <xm:sqref>Q24:Q37 Q5:Q18</xm:sqref>
        </x14:dataValidation>
        <x14:dataValidation type="list" allowBlank="1" showInputMessage="1" showErrorMessage="1" xr:uid="{00000000-0002-0000-0100-000003000000}">
          <x14:formula1>
            <xm:f>Listas!$D$11:$D$13</xm:f>
          </x14:formula1>
          <xm:sqref>R24:R37 R5:R18</xm:sqref>
        </x14:dataValidation>
        <x14:dataValidation type="list" allowBlank="1" showInputMessage="1" showErrorMessage="1" xr:uid="{00000000-0002-0000-0100-000004000000}">
          <x14:formula1>
            <xm:f>Listas!$D$14:$D$15</xm:f>
          </x14:formula1>
          <xm:sqref>S24:S37 S5:S18</xm:sqref>
        </x14:dataValidation>
        <x14:dataValidation type="list" allowBlank="1" showInputMessage="1" showErrorMessage="1" xr:uid="{00000000-0002-0000-0100-000005000000}">
          <x14:formula1>
            <xm:f>Listas!$C$14:$C$15</xm:f>
          </x14:formula1>
          <xm:sqref>T24:T37 T5:T18</xm:sqref>
        </x14:dataValidation>
        <x14:dataValidation type="list" allowBlank="1" showInputMessage="1" showErrorMessage="1" xr:uid="{00000000-0002-0000-0100-000006000000}">
          <x14:formula1>
            <xm:f>Listas!$R$3:$R$6</xm:f>
          </x14:formula1>
          <xm:sqref>AB18 AB5:AB14</xm:sqref>
        </x14:dataValidation>
        <x14:dataValidation type="list" allowBlank="1" showInputMessage="1" showErrorMessage="1" xr:uid="{00000000-0002-0000-0100-000007000000}">
          <x14:formula1>
            <xm:f>Listas!#REF!</xm:f>
          </x14:formula1>
          <xm:sqref>K19:L19 X19 Q19:Q22 T19:T22 AC19:AC23</xm:sqref>
        </x14:dataValidation>
        <x14:dataValidation type="list" allowBlank="1" showInputMessage="1" showErrorMessage="1" xr:uid="{00000000-0002-0000-0100-000008000000}">
          <x14:formula1>
            <xm:f>Listas!$E$10:$E$14</xm:f>
          </x14:formula1>
          <xm:sqref>L24:L37 AA24:AA30 AA34 AA36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A2" sqref="A2"/>
    </sheetView>
  </sheetViews>
  <sheetFormatPr baseColWidth="10" defaultRowHeight="15" x14ac:dyDescent="0.25"/>
  <sheetData>
    <row r="1" spans="1:1" x14ac:dyDescent="0.25">
      <c r="A1" t="s">
        <v>134</v>
      </c>
    </row>
    <row r="2" spans="1:1" x14ac:dyDescent="0.25">
      <c r="A2" t="s">
        <v>135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20"/>
  <sheetViews>
    <sheetView zoomScale="70" zoomScaleNormal="70" workbookViewId="0">
      <selection activeCell="E21" sqref="E21"/>
    </sheetView>
  </sheetViews>
  <sheetFormatPr baseColWidth="10" defaultRowHeight="15" x14ac:dyDescent="0.25"/>
  <cols>
    <col min="1" max="1" width="13.140625" customWidth="1"/>
    <col min="2" max="2" width="26.7109375" customWidth="1"/>
    <col min="3" max="3" width="22.7109375" customWidth="1"/>
    <col min="5" max="5" width="16.85546875" customWidth="1"/>
    <col min="6" max="6" width="29.28515625" customWidth="1"/>
    <col min="7" max="7" width="33.5703125" customWidth="1"/>
    <col min="14" max="14" width="12.7109375" customWidth="1"/>
  </cols>
  <sheetData>
    <row r="1" spans="1:18" s="1" customFormat="1" ht="43.5" customHeight="1" x14ac:dyDescent="0.25">
      <c r="A1" s="233" t="s">
        <v>19</v>
      </c>
      <c r="B1" s="233"/>
      <c r="C1" s="233"/>
      <c r="E1" s="233" t="s">
        <v>18</v>
      </c>
      <c r="F1" s="233"/>
      <c r="G1" s="233"/>
      <c r="J1" s="234" t="s">
        <v>85</v>
      </c>
      <c r="K1" s="234"/>
      <c r="L1" s="234"/>
      <c r="M1" s="234"/>
      <c r="N1" s="234"/>
      <c r="O1" s="234"/>
      <c r="P1" s="234"/>
    </row>
    <row r="2" spans="1:18" x14ac:dyDescent="0.25">
      <c r="A2" s="2"/>
      <c r="B2" s="3" t="s">
        <v>86</v>
      </c>
      <c r="C2" s="3" t="s">
        <v>19</v>
      </c>
      <c r="E2" s="2" t="s">
        <v>87</v>
      </c>
      <c r="F2" s="3" t="s">
        <v>88</v>
      </c>
      <c r="G2" s="3" t="s">
        <v>89</v>
      </c>
      <c r="L2" s="235"/>
      <c r="M2" s="235"/>
      <c r="N2" s="235"/>
      <c r="O2" s="235"/>
      <c r="P2" s="235"/>
    </row>
    <row r="3" spans="1:18" ht="60" x14ac:dyDescent="0.25">
      <c r="A3" s="4" t="s">
        <v>90</v>
      </c>
      <c r="B3" s="5" t="s">
        <v>91</v>
      </c>
      <c r="C3" s="6">
        <v>0.2</v>
      </c>
      <c r="E3" s="4" t="s">
        <v>92</v>
      </c>
      <c r="F3" s="5" t="s">
        <v>93</v>
      </c>
      <c r="G3" s="7" t="s">
        <v>94</v>
      </c>
      <c r="I3" s="236" t="s">
        <v>19</v>
      </c>
      <c r="J3" s="8" t="s">
        <v>95</v>
      </c>
      <c r="K3" s="9"/>
      <c r="L3" s="10" t="s">
        <v>23</v>
      </c>
      <c r="M3" s="10" t="s">
        <v>23</v>
      </c>
      <c r="N3" s="10" t="s">
        <v>23</v>
      </c>
      <c r="O3" s="10" t="s">
        <v>23</v>
      </c>
      <c r="P3" s="11" t="s">
        <v>67</v>
      </c>
      <c r="R3" s="12" t="s">
        <v>84</v>
      </c>
    </row>
    <row r="4" spans="1:18" ht="87.4" customHeight="1" x14ac:dyDescent="0.25">
      <c r="A4" s="13" t="s">
        <v>71</v>
      </c>
      <c r="B4" s="5" t="s">
        <v>96</v>
      </c>
      <c r="C4" s="6">
        <v>0.4</v>
      </c>
      <c r="E4" s="13" t="s">
        <v>97</v>
      </c>
      <c r="F4" s="5" t="s">
        <v>98</v>
      </c>
      <c r="G4" s="7" t="s">
        <v>99</v>
      </c>
      <c r="I4" s="236"/>
      <c r="J4" s="14" t="s">
        <v>100</v>
      </c>
      <c r="K4" s="2"/>
      <c r="L4" s="15" t="s">
        <v>29</v>
      </c>
      <c r="M4" s="15" t="s">
        <v>29</v>
      </c>
      <c r="N4" s="10" t="s">
        <v>23</v>
      </c>
      <c r="O4" s="10" t="s">
        <v>23</v>
      </c>
      <c r="P4" s="11" t="s">
        <v>67</v>
      </c>
      <c r="R4" s="16" t="s">
        <v>73</v>
      </c>
    </row>
    <row r="5" spans="1:18" ht="61.9" customHeight="1" x14ac:dyDescent="0.25">
      <c r="A5" s="17" t="s">
        <v>101</v>
      </c>
      <c r="B5" s="5" t="s">
        <v>102</v>
      </c>
      <c r="C5" s="6">
        <v>0.6</v>
      </c>
      <c r="E5" s="17" t="s">
        <v>103</v>
      </c>
      <c r="F5" s="5" t="s">
        <v>104</v>
      </c>
      <c r="G5" s="7" t="s">
        <v>105</v>
      </c>
      <c r="I5" s="236"/>
      <c r="J5" s="17" t="s">
        <v>106</v>
      </c>
      <c r="K5" s="2"/>
      <c r="L5" s="15" t="s">
        <v>29</v>
      </c>
      <c r="M5" s="15" t="s">
        <v>29</v>
      </c>
      <c r="N5" s="15" t="s">
        <v>29</v>
      </c>
      <c r="O5" s="10" t="s">
        <v>23</v>
      </c>
      <c r="P5" s="11" t="s">
        <v>67</v>
      </c>
      <c r="R5" s="18" t="s">
        <v>103</v>
      </c>
    </row>
    <row r="6" spans="1:18" ht="75" x14ac:dyDescent="0.25">
      <c r="A6" s="14" t="s">
        <v>69</v>
      </c>
      <c r="B6" s="5" t="s">
        <v>107</v>
      </c>
      <c r="C6" s="6">
        <v>0.8</v>
      </c>
      <c r="E6" s="14" t="s">
        <v>83</v>
      </c>
      <c r="F6" s="5" t="s">
        <v>108</v>
      </c>
      <c r="G6" s="7" t="s">
        <v>109</v>
      </c>
      <c r="I6" s="236"/>
      <c r="J6" s="13" t="s">
        <v>110</v>
      </c>
      <c r="K6" s="2"/>
      <c r="L6" s="19" t="s">
        <v>59</v>
      </c>
      <c r="M6" s="15" t="s">
        <v>29</v>
      </c>
      <c r="N6" s="15" t="s">
        <v>29</v>
      </c>
      <c r="O6" s="10" t="s">
        <v>23</v>
      </c>
      <c r="P6" s="11" t="s">
        <v>67</v>
      </c>
      <c r="R6" s="20" t="s">
        <v>72</v>
      </c>
    </row>
    <row r="7" spans="1:18" ht="55.5" customHeight="1" x14ac:dyDescent="0.25">
      <c r="A7" s="21" t="s">
        <v>111</v>
      </c>
      <c r="B7" s="5" t="s">
        <v>112</v>
      </c>
      <c r="C7" s="6">
        <v>1</v>
      </c>
      <c r="E7" s="21" t="s">
        <v>70</v>
      </c>
      <c r="F7" s="5" t="s">
        <v>113</v>
      </c>
      <c r="G7" s="7" t="s">
        <v>114</v>
      </c>
      <c r="I7" s="236"/>
      <c r="J7" s="22" t="s">
        <v>115</v>
      </c>
      <c r="K7" s="2"/>
      <c r="L7" s="19" t="s">
        <v>59</v>
      </c>
      <c r="M7" s="19" t="s">
        <v>59</v>
      </c>
      <c r="N7" s="15" t="s">
        <v>29</v>
      </c>
      <c r="O7" s="10" t="s">
        <v>23</v>
      </c>
      <c r="P7" s="11" t="s">
        <v>67</v>
      </c>
    </row>
    <row r="8" spans="1:18" ht="36" customHeight="1" x14ac:dyDescent="0.25">
      <c r="A8" s="23"/>
      <c r="B8" s="24"/>
      <c r="C8" s="25"/>
      <c r="E8" s="23"/>
      <c r="F8" s="24"/>
      <c r="G8" s="26"/>
      <c r="I8" s="27"/>
      <c r="J8" s="28"/>
      <c r="K8" s="28"/>
      <c r="L8" s="230"/>
      <c r="M8" s="231"/>
      <c r="N8" s="231"/>
      <c r="O8" s="231"/>
      <c r="P8" s="232"/>
    </row>
    <row r="9" spans="1:18" ht="30" x14ac:dyDescent="0.25">
      <c r="L9" s="4" t="s">
        <v>116</v>
      </c>
      <c r="M9" s="13" t="s">
        <v>117</v>
      </c>
      <c r="N9" s="17" t="s">
        <v>118</v>
      </c>
      <c r="O9" s="14" t="s">
        <v>119</v>
      </c>
      <c r="P9" s="8" t="s">
        <v>120</v>
      </c>
    </row>
    <row r="10" spans="1:18" ht="14.65" customHeight="1" x14ac:dyDescent="0.25">
      <c r="D10" s="29" t="s">
        <v>121</v>
      </c>
      <c r="E10" s="27" t="s">
        <v>296</v>
      </c>
      <c r="L10" s="237" t="s">
        <v>18</v>
      </c>
      <c r="M10" s="237"/>
      <c r="N10" s="237"/>
      <c r="O10" s="237"/>
      <c r="P10" s="237"/>
    </row>
    <row r="11" spans="1:18" ht="14.65" customHeight="1" x14ac:dyDescent="0.25">
      <c r="A11" s="238" t="s">
        <v>122</v>
      </c>
      <c r="B11" s="239" t="s">
        <v>123</v>
      </c>
      <c r="C11" s="30" t="s">
        <v>78</v>
      </c>
      <c r="D11" s="31">
        <v>0.25</v>
      </c>
      <c r="E11" s="27" t="s">
        <v>297</v>
      </c>
      <c r="L11" s="237"/>
      <c r="M11" s="237"/>
      <c r="N11" s="237"/>
      <c r="O11" s="237"/>
      <c r="P11" s="237"/>
    </row>
    <row r="12" spans="1:18" x14ac:dyDescent="0.25">
      <c r="A12" s="238"/>
      <c r="B12" s="240"/>
      <c r="C12" s="30" t="s">
        <v>124</v>
      </c>
      <c r="D12" s="31">
        <v>0.15</v>
      </c>
      <c r="E12" s="27" t="s">
        <v>298</v>
      </c>
    </row>
    <row r="13" spans="1:18" x14ac:dyDescent="0.25">
      <c r="A13" s="238"/>
      <c r="B13" s="240"/>
      <c r="C13" s="30" t="s">
        <v>125</v>
      </c>
      <c r="D13" s="31">
        <v>0.1</v>
      </c>
      <c r="E13" s="27" t="s">
        <v>299</v>
      </c>
    </row>
    <row r="14" spans="1:18" x14ac:dyDescent="0.25">
      <c r="A14" s="238"/>
      <c r="B14" s="241" t="s">
        <v>126</v>
      </c>
      <c r="C14" s="30" t="s">
        <v>127</v>
      </c>
      <c r="D14" s="31">
        <v>0.25</v>
      </c>
      <c r="E14" s="27" t="s">
        <v>300</v>
      </c>
    </row>
    <row r="15" spans="1:18" x14ac:dyDescent="0.25">
      <c r="A15" s="238"/>
      <c r="B15" s="241"/>
      <c r="C15" s="30" t="s">
        <v>128</v>
      </c>
      <c r="D15" s="31">
        <v>0.15</v>
      </c>
    </row>
    <row r="17" spans="1:2" x14ac:dyDescent="0.25">
      <c r="A17" s="238" t="s">
        <v>129</v>
      </c>
      <c r="B17" s="30" t="s">
        <v>130</v>
      </c>
    </row>
    <row r="18" spans="1:2" x14ac:dyDescent="0.25">
      <c r="A18" s="238"/>
      <c r="B18" s="30" t="s">
        <v>26</v>
      </c>
    </row>
    <row r="19" spans="1:2" x14ac:dyDescent="0.25">
      <c r="A19" s="238"/>
      <c r="B19" s="30" t="s">
        <v>131</v>
      </c>
    </row>
    <row r="20" spans="1:2" x14ac:dyDescent="0.25">
      <c r="A20" s="238"/>
      <c r="B20" s="30" t="s">
        <v>132</v>
      </c>
    </row>
  </sheetData>
  <mergeCells count="11">
    <mergeCell ref="L10:P11"/>
    <mergeCell ref="A11:A15"/>
    <mergeCell ref="B11:B13"/>
    <mergeCell ref="B14:B15"/>
    <mergeCell ref="A17:A20"/>
    <mergeCell ref="L8:P8"/>
    <mergeCell ref="A1:C1"/>
    <mergeCell ref="E1:G1"/>
    <mergeCell ref="J1:P1"/>
    <mergeCell ref="L2:P2"/>
    <mergeCell ref="I3:I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Hoja1</vt:lpstr>
      <vt:lpstr>MAPA DE RIESGO</vt:lpstr>
      <vt:lpstr>Hoja3</vt:lpstr>
      <vt:lpstr>Listas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Sebastian Gaitân Ortiz</dc:creator>
  <cp:lastModifiedBy>GEIDY KATHERINE HERNANDEZ CARRILLO</cp:lastModifiedBy>
  <dcterms:created xsi:type="dcterms:W3CDTF">2023-06-14T19:40:17Z</dcterms:created>
  <dcterms:modified xsi:type="dcterms:W3CDTF">2023-10-25T13:44:42Z</dcterms:modified>
</cp:coreProperties>
</file>