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drawings/drawing3.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drawings/drawing4.xml" ContentType="application/vnd.openxmlformats-officedocument.drawing+xml"/>
  <Override PartName="/xl/comments5.xml" ContentType="application/vnd.openxmlformats-officedocument.spreadsheetml.comments+xml"/>
  <Override PartName="/xl/charts/chart2.xml" ContentType="application/vnd.openxmlformats-officedocument.drawingml.chart+xml"/>
  <Override PartName="/xl/drawings/drawing5.xml" ContentType="application/vnd.openxmlformats-officedocument.drawing+xml"/>
  <Override PartName="/xl/comments6.xml" ContentType="application/vnd.openxmlformats-officedocument.spreadsheetml.comments+xml"/>
  <Override PartName="/xl/charts/chart3.xml" ContentType="application/vnd.openxmlformats-officedocument.drawingml.chart+xml"/>
  <Override PartName="/xl/drawings/drawing6.xml" ContentType="application/vnd.openxmlformats-officedocument.drawing+xml"/>
  <Override PartName="/xl/comments7.xml" ContentType="application/vnd.openxmlformats-officedocument.spreadsheetml.comments+xml"/>
  <Override PartName="/xl/charts/chart4.xml" ContentType="application/vnd.openxmlformats-officedocument.drawingml.chart+xml"/>
  <Override PartName="/xl/drawings/drawing7.xml" ContentType="application/vnd.openxmlformats-officedocument.drawing+xml"/>
  <Override PartName="/xl/comments8.xml" ContentType="application/vnd.openxmlformats-officedocument.spreadsheetml.comments+xml"/>
  <Override PartName="/xl/charts/chart5.xml" ContentType="application/vnd.openxmlformats-officedocument.drawingml.chart+xml"/>
  <Override PartName="/xl/drawings/drawing8.xml" ContentType="application/vnd.openxmlformats-officedocument.drawing+xml"/>
  <Override PartName="/xl/comments9.xml" ContentType="application/vnd.openxmlformats-officedocument.spreadsheetml.comments+xml"/>
  <Override PartName="/xl/charts/chart6.xml" ContentType="application/vnd.openxmlformats-officedocument.drawingml.chart+xml"/>
  <Override PartName="/xl/drawings/drawing9.xml" ContentType="application/vnd.openxmlformats-officedocument.drawing+xml"/>
  <Override PartName="/xl/comments10.xml" ContentType="application/vnd.openxmlformats-officedocument.spreadsheetml.comments+xml"/>
  <Override PartName="/xl/charts/chart7.xml" ContentType="application/vnd.openxmlformats-officedocument.drawingml.chart+xml"/>
  <Override PartName="/xl/drawings/drawing10.xml" ContentType="application/vnd.openxmlformats-officedocument.drawing+xml"/>
  <Override PartName="/xl/comments11.xml" ContentType="application/vnd.openxmlformats-officedocument.spreadsheetml.comments+xml"/>
  <Override PartName="/xl/charts/chart8.xml" ContentType="application/vnd.openxmlformats-officedocument.drawingml.chart+xml"/>
  <Override PartName="/xl/drawings/drawing11.xml" ContentType="application/vnd.openxmlformats-officedocument.drawing+xml"/>
  <Override PartName="/xl/comments12.xml" ContentType="application/vnd.openxmlformats-officedocument.spreadsheetml.comments+xml"/>
  <Override PartName="/xl/charts/chart9.xml" ContentType="application/vnd.openxmlformats-officedocument.drawingml.chart+xml"/>
  <Override PartName="/xl/drawings/drawing12.xml" ContentType="application/vnd.openxmlformats-officedocument.drawing+xml"/>
  <Override PartName="/xl/comments13.xml" ContentType="application/vnd.openxmlformats-officedocument.spreadsheetml.comments+xml"/>
  <Override PartName="/xl/charts/chart10.xml" ContentType="application/vnd.openxmlformats-officedocument.drawingml.chart+xml"/>
  <Override PartName="/xl/drawings/drawing13.xml" ContentType="application/vnd.openxmlformats-officedocument.drawing+xml"/>
  <Override PartName="/xl/comments14.xml" ContentType="application/vnd.openxmlformats-officedocument.spreadsheetml.comments+xml"/>
  <Override PartName="/xl/charts/chart11.xml" ContentType="application/vnd.openxmlformats-officedocument.drawingml.chart+xml"/>
  <Override PartName="/xl/drawings/drawing14.xml" ContentType="application/vnd.openxmlformats-officedocument.drawing+xml"/>
  <Override PartName="/xl/comments15.xml" ContentType="application/vnd.openxmlformats-officedocument.spreadsheetml.comments+xml"/>
  <Override PartName="/xl/charts/chart12.xml" ContentType="application/vnd.openxmlformats-officedocument.drawingml.chart+xml"/>
  <Override PartName="/xl/drawings/drawing15.xml" ContentType="application/vnd.openxmlformats-officedocument.drawing+xml"/>
  <Override PartName="/xl/comments16.xml" ContentType="application/vnd.openxmlformats-officedocument.spreadsheetml.comments+xml"/>
  <Override PartName="/xl/charts/chart13.xml" ContentType="application/vnd.openxmlformats-officedocument.drawingml.chart+xml"/>
  <Override PartName="/xl/drawings/drawing16.xml" ContentType="application/vnd.openxmlformats-officedocument.drawing+xml"/>
  <Override PartName="/xl/comments17.xml" ContentType="application/vnd.openxmlformats-officedocument.spreadsheetml.comments+xml"/>
  <Override PartName="/xl/charts/chart14.xml" ContentType="application/vnd.openxmlformats-officedocument.drawingml.chart+xml"/>
  <Override PartName="/xl/drawings/drawing17.xml" ContentType="application/vnd.openxmlformats-officedocument.drawing+xml"/>
  <Override PartName="/xl/comments18.xml" ContentType="application/vnd.openxmlformats-officedocument.spreadsheetml.comments+xml"/>
  <Override PartName="/xl/charts/chart15.xml" ContentType="application/vnd.openxmlformats-officedocument.drawingml.chart+xml"/>
  <Override PartName="/xl/drawings/drawing18.xml" ContentType="application/vnd.openxmlformats-officedocument.drawing+xml"/>
  <Override PartName="/xl/comments19.xml" ContentType="application/vnd.openxmlformats-officedocument.spreadsheetml.comments+xml"/>
  <Override PartName="/xl/charts/chart16.xml" ContentType="application/vnd.openxmlformats-officedocument.drawingml.chart+xml"/>
  <Override PartName="/xl/drawings/drawing19.xml" ContentType="application/vnd.openxmlformats-officedocument.drawing+xml"/>
  <Override PartName="/xl/comments20.xml" ContentType="application/vnd.openxmlformats-officedocument.spreadsheetml.comments+xml"/>
  <Override PartName="/xl/charts/chart17.xml" ContentType="application/vnd.openxmlformats-officedocument.drawingml.chart+xml"/>
  <Override PartName="/xl/theme/themeOverride1.xml" ContentType="application/vnd.openxmlformats-officedocument.themeOverride+xml"/>
  <Override PartName="/xl/drawings/drawing20.xml" ContentType="application/vnd.openxmlformats-officedocument.drawing+xml"/>
  <Override PartName="/xl/comments21.xml" ContentType="application/vnd.openxmlformats-officedocument.spreadsheetml.comments+xml"/>
  <Override PartName="/xl/charts/chart18.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1.xml" ContentType="application/vnd.openxmlformats-officedocument.drawing+xml"/>
  <Override PartName="/xl/comments22.xml" ContentType="application/vnd.openxmlformats-officedocument.spreadsheetml.comments+xml"/>
  <Override PartName="/xl/charts/chart19.xml" ContentType="application/vnd.openxmlformats-officedocument.drawingml.chart+xml"/>
  <Override PartName="/xl/drawings/drawing22.xml" ContentType="application/vnd.openxmlformats-officedocument.drawing+xml"/>
  <Override PartName="/xl/comments23.xml" ContentType="application/vnd.openxmlformats-officedocument.spreadsheetml.comments+xml"/>
  <Override PartName="/xl/charts/chart20.xml" ContentType="application/vnd.openxmlformats-officedocument.drawingml.chart+xml"/>
  <Override PartName="/xl/drawings/drawing23.xml" ContentType="application/vnd.openxmlformats-officedocument.drawing+xml"/>
  <Override PartName="/xl/comments24.xml" ContentType="application/vnd.openxmlformats-officedocument.spreadsheetml.comments+xml"/>
  <Override PartName="/xl/drawings/drawing24.xml" ContentType="application/vnd.openxmlformats-officedocument.drawing+xml"/>
  <Override PartName="/xl/comments25.xml" ContentType="application/vnd.openxmlformats-officedocument.spreadsheetml.comments+xml"/>
  <Override PartName="/xl/charts/chart21.xml" ContentType="application/vnd.openxmlformats-officedocument.drawingml.chart+xml"/>
  <Override PartName="/xl/drawings/drawing25.xml" ContentType="application/vnd.openxmlformats-officedocument.drawing+xml"/>
  <Override PartName="/xl/comments26.xml" ContentType="application/vnd.openxmlformats-officedocument.spreadsheetml.comments+xml"/>
  <Override PartName="/xl/charts/chart22.xml" ContentType="application/vnd.openxmlformats-officedocument.drawingml.chart+xml"/>
  <Override PartName="/xl/drawings/drawing26.xml" ContentType="application/vnd.openxmlformats-officedocument.drawing+xml"/>
  <Override PartName="/xl/comments27.xml" ContentType="application/vnd.openxmlformats-officedocument.spreadsheetml.comments+xml"/>
  <Override PartName="/xl/charts/chart23.xml" ContentType="application/vnd.openxmlformats-officedocument.drawingml.chart+xml"/>
  <Override PartName="/xl/drawings/drawing27.xml" ContentType="application/vnd.openxmlformats-officedocument.drawing+xml"/>
  <Override PartName="/xl/comments28.xml" ContentType="application/vnd.openxmlformats-officedocument.spreadsheetml.comments+xml"/>
  <Override PartName="/xl/charts/chart24.xml" ContentType="application/vnd.openxmlformats-officedocument.drawingml.chart+xml"/>
  <Override PartName="/xl/drawings/drawing28.xml" ContentType="application/vnd.openxmlformats-officedocument.drawing+xml"/>
  <Override PartName="/xl/comments29.xml" ContentType="application/vnd.openxmlformats-officedocument.spreadsheetml.comments+xml"/>
  <Override PartName="/xl/charts/chart25.xml" ContentType="application/vnd.openxmlformats-officedocument.drawingml.chart+xml"/>
  <Override PartName="/xl/drawings/drawing29.xml" ContentType="application/vnd.openxmlformats-officedocument.drawing+xml"/>
  <Override PartName="/xl/comments30.xml" ContentType="application/vnd.openxmlformats-officedocument.spreadsheetml.comments+xml"/>
  <Override PartName="/xl/charts/chart26.xml" ContentType="application/vnd.openxmlformats-officedocument.drawingml.chart+xml"/>
  <Override PartName="/xl/drawings/drawing30.xml" ContentType="application/vnd.openxmlformats-officedocument.drawing+xml"/>
  <Override PartName="/xl/comments31.xml" ContentType="application/vnd.openxmlformats-officedocument.spreadsheetml.comments+xml"/>
  <Override PartName="/xl/charts/chart27.xml" ContentType="application/vnd.openxmlformats-officedocument.drawingml.chart+xml"/>
  <Override PartName="/xl/charts/chart28.xml" ContentType="application/vnd.openxmlformats-officedocument.drawingml.chart+xml"/>
  <Override PartName="/xl/drawings/drawing31.xml" ContentType="application/vnd.openxmlformats-officedocument.drawing+xml"/>
  <Override PartName="/xl/comments32.xml" ContentType="application/vnd.openxmlformats-officedocument.spreadsheetml.comments+xml"/>
  <Override PartName="/xl/charts/chart29.xml" ContentType="application/vnd.openxmlformats-officedocument.drawingml.chart+xml"/>
  <Override PartName="/xl/charts/chart30.xml" ContentType="application/vnd.openxmlformats-officedocument.drawingml.chart+xml"/>
  <Override PartName="/xl/drawings/drawing32.xml" ContentType="application/vnd.openxmlformats-officedocument.drawing+xml"/>
  <Override PartName="/xl/comments33.xml" ContentType="application/vnd.openxmlformats-officedocument.spreadsheetml.comments+xml"/>
  <Override PartName="/xl/charts/chart31.xml" ContentType="application/vnd.openxmlformats-officedocument.drawingml.chart+xml"/>
  <Override PartName="/xl/drawings/drawing33.xml" ContentType="application/vnd.openxmlformats-officedocument.drawing+xml"/>
  <Override PartName="/xl/comments34.xml" ContentType="application/vnd.openxmlformats-officedocument.spreadsheetml.comments+xml"/>
  <Override PartName="/xl/charts/chart32.xml" ContentType="application/vnd.openxmlformats-officedocument.drawingml.chart+xml"/>
  <Override PartName="/xl/drawings/drawing34.xml" ContentType="application/vnd.openxmlformats-officedocument.drawing+xml"/>
  <Override PartName="/xl/comments35.xml" ContentType="application/vnd.openxmlformats-officedocument.spreadsheetml.comments+xml"/>
  <Override PartName="/xl/charts/chart33.xml" ContentType="application/vnd.openxmlformats-officedocument.drawingml.chart+xml"/>
  <Override PartName="/xl/drawings/drawing35.xml" ContentType="application/vnd.openxmlformats-officedocument.drawing+xml"/>
  <Override PartName="/xl/comments36.xml" ContentType="application/vnd.openxmlformats-officedocument.spreadsheetml.comments+xml"/>
  <Override PartName="/xl/charts/chart34.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6.xml" ContentType="application/vnd.openxmlformats-officedocument.drawing+xml"/>
  <Override PartName="/xl/comments37.xml" ContentType="application/vnd.openxmlformats-officedocument.spreadsheetml.comments+xml"/>
  <Override PartName="/xl/charts/chart35.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7.xml" ContentType="application/vnd.openxmlformats-officedocument.drawing+xml"/>
  <Override PartName="/xl/comments38.xml" ContentType="application/vnd.openxmlformats-officedocument.spreadsheetml.comments+xml"/>
  <Override PartName="/xl/charts/chart36.xml" ContentType="application/vnd.openxmlformats-officedocument.drawingml.chart+xml"/>
  <Override PartName="/xl/charts/chart37.xml" ContentType="application/vnd.openxmlformats-officedocument.drawingml.chart+xml"/>
  <Override PartName="/xl/drawings/drawing38.xml" ContentType="application/vnd.openxmlformats-officedocument.drawing+xml"/>
  <Override PartName="/xl/comments39.xml" ContentType="application/vnd.openxmlformats-officedocument.spreadsheetml.comments+xml"/>
  <Override PartName="/xl/charts/chart38.xml" ContentType="application/vnd.openxmlformats-officedocument.drawingml.chart+xml"/>
  <Override PartName="/xl/theme/themeOverride2.xml" ContentType="application/vnd.openxmlformats-officedocument.themeOverride+xml"/>
  <Override PartName="/xl/drawings/drawing39.xml" ContentType="application/vnd.openxmlformats-officedocument.drawing+xml"/>
  <Override PartName="/xl/comments40.xml" ContentType="application/vnd.openxmlformats-officedocument.spreadsheetml.comments+xml"/>
  <Override PartName="/xl/charts/chart39.xml" ContentType="application/vnd.openxmlformats-officedocument.drawingml.chart+xml"/>
  <Override PartName="/xl/theme/themeOverride3.xml" ContentType="application/vnd.openxmlformats-officedocument.themeOverride+xml"/>
  <Override PartName="/xl/drawings/drawing40.xml" ContentType="application/vnd.openxmlformats-officedocument.drawing+xml"/>
  <Override PartName="/xl/comments41.xml" ContentType="application/vnd.openxmlformats-officedocument.spreadsheetml.comments+xml"/>
  <Override PartName="/xl/charts/chart40.xml" ContentType="application/vnd.openxmlformats-officedocument.drawingml.chart+xml"/>
  <Override PartName="/xl/drawings/drawing41.xml" ContentType="application/vnd.openxmlformats-officedocument.drawing+xml"/>
  <Override PartName="/xl/comments42.xml" ContentType="application/vnd.openxmlformats-officedocument.spreadsheetml.comments+xml"/>
  <Override PartName="/xl/charts/chart41.xml" ContentType="application/vnd.openxmlformats-officedocument.drawingml.chart+xml"/>
  <Override PartName="/xl/drawings/drawing42.xml" ContentType="application/vnd.openxmlformats-officedocument.drawing+xml"/>
  <Override PartName="/xl/comments43.xml" ContentType="application/vnd.openxmlformats-officedocument.spreadsheetml.comments+xml"/>
  <Override PartName="/xl/charts/chart42.xml" ContentType="application/vnd.openxmlformats-officedocument.drawingml.chart+xml"/>
  <Override PartName="/xl/charts/chart43.xml" ContentType="application/vnd.openxmlformats-officedocument.drawingml.chart+xml"/>
  <Override PartName="/xl/charts/chart44.xml" ContentType="application/vnd.openxmlformats-officedocument.drawingml.chart+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43.xml" ContentType="application/vnd.openxmlformats-officedocument.drawing+xml"/>
  <Override PartName="/xl/comments44.xml" ContentType="application/vnd.openxmlformats-officedocument.spreadsheetml.comments+xml"/>
  <Override PartName="/xl/charts/chart51.xml" ContentType="application/vnd.openxmlformats-officedocument.drawingml.chart+xml"/>
  <Override PartName="/xl/charts/chart52.xml" ContentType="application/vnd.openxmlformats-officedocument.drawingml.chart+xml"/>
  <Override PartName="/xl/charts/chart53.xml" ContentType="application/vnd.openxmlformats-officedocument.drawingml.chart+xml"/>
  <Override PartName="/xl/charts/chart54.xml" ContentType="application/vnd.openxmlformats-officedocument.drawingml.chart+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drawings/drawing44.xml" ContentType="application/vnd.openxmlformats-officedocument.drawing+xml"/>
  <Override PartName="/xl/comments45.xml" ContentType="application/vnd.openxmlformats-officedocument.spreadsheetml.comments+xml"/>
  <Override PartName="/xl/charts/chart60.xml" ContentType="application/vnd.openxmlformats-officedocument.drawingml.chart+xml"/>
  <Override PartName="/xl/charts/chart61.xml" ContentType="application/vnd.openxmlformats-officedocument.drawingml.chart+xml"/>
  <Override PartName="/xl/drawings/drawing45.xml" ContentType="application/vnd.openxmlformats-officedocument.drawing+xml"/>
  <Override PartName="/xl/comments46.xml" ContentType="application/vnd.openxmlformats-officedocument.spreadsheetml.comments+xml"/>
  <Override PartName="/xl/drawings/drawing46.xml" ContentType="application/vnd.openxmlformats-officedocument.drawing+xml"/>
  <Override PartName="/xl/comments47.xml" ContentType="application/vnd.openxmlformats-officedocument.spreadsheetml.comments+xml"/>
  <Override PartName="/xl/charts/chart62.xml" ContentType="application/vnd.openxmlformats-officedocument.drawingml.chart+xml"/>
  <Override PartName="/xl/drawings/drawing47.xml" ContentType="application/vnd.openxmlformats-officedocument.drawing+xml"/>
  <Override PartName="/xl/drawings/drawing48.xml" ContentType="application/vnd.openxmlformats-officedocument.drawing+xml"/>
  <Override PartName="/xl/comments48.xml" ContentType="application/vnd.openxmlformats-officedocument.spreadsheetml.comments+xml"/>
  <Override PartName="/xl/charts/chart63.xml" ContentType="application/vnd.openxmlformats-officedocument.drawingml.chart+xml"/>
  <Override PartName="/xl/charts/style4.xml" ContentType="application/vnd.ms-office.chartstyle+xml"/>
  <Override PartName="/xl/charts/colors4.xml" ContentType="application/vnd.ms-office.chartcolorstyle+xml"/>
  <Override PartName="/xl/drawings/drawing49.xml" ContentType="application/vnd.openxmlformats-officedocument.drawing+xml"/>
  <Override PartName="/xl/charts/chart64.xml" ContentType="application/vnd.openxmlformats-officedocument.drawingml.chart+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24226"/>
  <mc:AlternateContent xmlns:mc="http://schemas.openxmlformats.org/markup-compatibility/2006">
    <mc:Choice Requires="x15">
      <x15ac:absPath xmlns:x15ac="http://schemas.microsoft.com/office/spreadsheetml/2010/11/ac" url="E:\COMITES\COMITE CALIDAD 2022\COMITE DE CALIDAD 30-11-2022\"/>
    </mc:Choice>
  </mc:AlternateContent>
  <xr:revisionPtr revIDLastSave="0" documentId="8_{7615008E-7E73-44AB-893F-4B9D9C490835}" xr6:coauthVersionLast="47" xr6:coauthVersionMax="47" xr10:uidLastSave="{00000000-0000-0000-0000-000000000000}"/>
  <bookViews>
    <workbookView xWindow="-120" yWindow="-120" windowWidth="29040" windowHeight="15840" tabRatio="673" firstSheet="3" activeTab="3" xr2:uid="{00000000-000D-0000-FFFF-FFFF00000000}"/>
  </bookViews>
  <sheets>
    <sheet name="Consolidado" sheetId="22" state="hidden" r:id="rId1"/>
    <sheet name="FORMULAS" sheetId="21" state="hidden" r:id="rId2"/>
    <sheet name="H04.05" sheetId="110" r:id="rId3"/>
    <sheet name="TABLERO INDICADORES" sheetId="31" r:id="rId4"/>
    <sheet name="H05.001-02" sheetId="108" r:id="rId5"/>
    <sheet name="PARAMETROS" sheetId="32" state="hidden" r:id="rId6"/>
    <sheet name="Hoja1" sheetId="78" state="hidden" r:id="rId7"/>
    <sheet name="C01.001" sheetId="86" r:id="rId8"/>
    <sheet name="C01.002" sheetId="87" r:id="rId9"/>
    <sheet name="C02.001" sheetId="88" r:id="rId10"/>
    <sheet name="C02.003" sheetId="90" r:id="rId11"/>
    <sheet name="C02.002" sheetId="89" r:id="rId12"/>
    <sheet name="Hoja2" sheetId="104" r:id="rId13"/>
    <sheet name="Hoja3" sheetId="105" r:id="rId14"/>
    <sheet name="Hoja4" sheetId="106" r:id="rId15"/>
    <sheet name="C03.002" sheetId="91" r:id="rId16"/>
    <sheet name="C04.001" sheetId="92" r:id="rId17"/>
    <sheet name="C04.002" sheetId="93" r:id="rId18"/>
    <sheet name="C04.003" sheetId="94" r:id="rId19"/>
    <sheet name="C05.001" sheetId="95" r:id="rId20"/>
    <sheet name="C05.002" sheetId="96" r:id="rId21"/>
    <sheet name="C05.003" sheetId="97" r:id="rId22"/>
    <sheet name="D01.001.01" sheetId="60" r:id="rId23"/>
    <sheet name="D01.001.02" sheetId="61" r:id="rId24"/>
    <sheet name="D01.001.03" sheetId="62" r:id="rId25"/>
    <sheet name="D01.001.04" sheetId="63" r:id="rId26"/>
    <sheet name="D01.002" sheetId="102" r:id="rId27"/>
    <sheet name="D01.003" sheetId="103" r:id="rId28"/>
    <sheet name="D02.002" sheetId="80" r:id="rId29"/>
    <sheet name="D02.003" sheetId="81" r:id="rId30"/>
    <sheet name="D02.004" sheetId="82" r:id="rId31"/>
    <sheet name="NUEVO D02.05 " sheetId="101" r:id="rId32"/>
    <sheet name="D02.006" sheetId="84" r:id="rId33"/>
    <sheet name="D02.007" sheetId="85" r:id="rId34"/>
    <sheet name="E01.001" sheetId="70" r:id="rId35"/>
    <sheet name="Hoja5" sheetId="109" r:id="rId36"/>
    <sheet name="E01.002" sheetId="71" r:id="rId37"/>
    <sheet name="H01.003" sheetId="40" r:id="rId38"/>
    <sheet name="H01.004" sheetId="64" r:id="rId39"/>
    <sheet name="H01.005" sheetId="65" r:id="rId40"/>
    <sheet name="H01.007" sheetId="66" r:id="rId41"/>
    <sheet name="H01.008" sheetId="67" r:id="rId42"/>
    <sheet name="H01.009" sheetId="98" r:id="rId43"/>
    <sheet name="Hoja9" sheetId="41" state="hidden" r:id="rId44"/>
    <sheet name="H03.002" sheetId="20" r:id="rId45"/>
    <sheet name="H04.001" sheetId="59" r:id="rId46"/>
    <sheet name="H04.002" sheetId="24" r:id="rId47"/>
    <sheet name="H04.001.03" sheetId="72" r:id="rId48"/>
    <sheet name="H04.006,01" sheetId="68" r:id="rId49"/>
    <sheet name="H04.006,02" sheetId="73" r:id="rId50"/>
    <sheet name="H04.006.03" sheetId="69" r:id="rId51"/>
    <sheet name="H05.001.01" sheetId="74" r:id="rId52"/>
    <sheet name="H05.001.02" sheetId="75" r:id="rId53"/>
    <sheet name="H05.001.03_01" sheetId="100" r:id="rId54"/>
    <sheet name="H05.001.03" sheetId="25" r:id="rId55"/>
    <sheet name="H06.003" sheetId="26" r:id="rId56"/>
    <sheet name="H06.004" sheetId="27" r:id="rId57"/>
    <sheet name="H07.002" sheetId="28" r:id="rId58"/>
    <sheet name="H07.003" sheetId="29" r:id="rId59"/>
  </sheets>
  <externalReferences>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s>
  <definedNames>
    <definedName name="__REG1">[1]PARAMETROS!$D$5</definedName>
    <definedName name="__REG2">[1]PARAMETROS!$F$5</definedName>
    <definedName name="_xlnm._FilterDatabase" localSheetId="0" hidden="1">#N/A</definedName>
    <definedName name="_REG1">#N/A</definedName>
    <definedName name="_REG2">#N/A</definedName>
    <definedName name="_xlnm.Print_Area" localSheetId="7">#N/A</definedName>
    <definedName name="_xlnm.Print_Area" localSheetId="8">#N/A</definedName>
    <definedName name="_xlnm.Print_Area" localSheetId="22">#N/A</definedName>
    <definedName name="_xlnm.Print_Area" localSheetId="23">#N/A</definedName>
    <definedName name="_xlnm.Print_Area" localSheetId="24">#N/A</definedName>
    <definedName name="_xlnm.Print_Area" localSheetId="25">#N/A</definedName>
    <definedName name="_xlnm.Print_Area" localSheetId="27">#N/A</definedName>
    <definedName name="_xlnm.Print_Area" localSheetId="28">#N/A</definedName>
    <definedName name="_xlnm.Print_Area" localSheetId="33">#N/A</definedName>
    <definedName name="_xlnm.Print_Area" localSheetId="48">#N/A</definedName>
    <definedName name="_xlnm.Print_Area" localSheetId="49">#N/A</definedName>
    <definedName name="_xlnm.Print_Area" localSheetId="50">#N/A</definedName>
    <definedName name="_xlnm.Print_Area" localSheetId="2">#N/A</definedName>
    <definedName name="B" localSheetId="5">#N/A</definedName>
    <definedName name="B" localSheetId="3">#N/A</definedName>
    <definedName name="B">[1]PARAMETROS!$D$3</definedName>
    <definedName name="BUENO">#N/A</definedName>
    <definedName name="D" localSheetId="5">#N/A</definedName>
    <definedName name="D">[1]PARAMETROS!$D$7</definedName>
    <definedName name="DEFICIENTE">#N/A</definedName>
    <definedName name="INDICADOR3" localSheetId="45">#N/A</definedName>
    <definedName name="INDICADOR3" localSheetId="47">#N/A</definedName>
    <definedName name="INDICADOR3" localSheetId="49">#N/A</definedName>
    <definedName name="INDICADOR3" localSheetId="51">#N/A</definedName>
    <definedName name="INDICADOR3" localSheetId="52">#N/A</definedName>
    <definedName name="INDICADOR3" localSheetId="53">#N/A</definedName>
    <definedName name="INDICADOR3">#N/A</definedName>
    <definedName name="REGULAR2">#N/A</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8" i="63" l="1"/>
  <c r="L28" i="63"/>
  <c r="K29" i="63"/>
  <c r="K30" i="63"/>
  <c r="M30" i="63"/>
  <c r="D34" i="63"/>
  <c r="D31" i="20"/>
  <c r="D34" i="103"/>
  <c r="D49" i="98"/>
  <c r="D48" i="98"/>
  <c r="AL49" i="66"/>
  <c r="AM49" i="66"/>
  <c r="AL50" i="66"/>
  <c r="AM50" i="66"/>
  <c r="AL51" i="66"/>
  <c r="AM51" i="66"/>
  <c r="AL52" i="66"/>
  <c r="AM52" i="66"/>
  <c r="AL53" i="66"/>
  <c r="AM53" i="66"/>
  <c r="AL54" i="66"/>
  <c r="AM54" i="66"/>
  <c r="AL55" i="66"/>
  <c r="AM55" i="66"/>
  <c r="AI55" i="66"/>
  <c r="AF55" i="66"/>
  <c r="AC55" i="66"/>
  <c r="Z55" i="66"/>
  <c r="W55" i="66"/>
  <c r="T55" i="66"/>
  <c r="Q55" i="66"/>
  <c r="N55" i="66"/>
  <c r="K55" i="66"/>
  <c r="H55" i="66"/>
  <c r="E55" i="66"/>
  <c r="B55" i="66"/>
  <c r="AI54" i="66"/>
  <c r="AF54" i="66"/>
  <c r="AC54" i="66"/>
  <c r="Z54" i="66"/>
  <c r="W54" i="66"/>
  <c r="T54" i="66"/>
  <c r="Q54" i="66"/>
  <c r="N54" i="66"/>
  <c r="K54" i="66"/>
  <c r="H54" i="66"/>
  <c r="E54" i="66"/>
  <c r="B54" i="66"/>
  <c r="AI53" i="66"/>
  <c r="AF53" i="66"/>
  <c r="AC53" i="66"/>
  <c r="Z53" i="66"/>
  <c r="W53" i="66"/>
  <c r="T53" i="66"/>
  <c r="Q53" i="66"/>
  <c r="N53" i="66"/>
  <c r="K53" i="66"/>
  <c r="H53" i="66"/>
  <c r="E53" i="66"/>
  <c r="B53" i="66"/>
  <c r="AI52" i="66"/>
  <c r="AF52" i="66"/>
  <c r="AC52" i="66"/>
  <c r="Z52" i="66"/>
  <c r="W52" i="66"/>
  <c r="T52" i="66"/>
  <c r="Q52" i="66"/>
  <c r="N52" i="66"/>
  <c r="K52" i="66"/>
  <c r="H52" i="66"/>
  <c r="E52" i="66"/>
  <c r="B52" i="66"/>
  <c r="AI51" i="66"/>
  <c r="AF51" i="66"/>
  <c r="AC51" i="66"/>
  <c r="Z51" i="66"/>
  <c r="W51" i="66"/>
  <c r="T51" i="66"/>
  <c r="Q51" i="66"/>
  <c r="N51" i="66"/>
  <c r="K51" i="66"/>
  <c r="H51" i="66"/>
  <c r="E51" i="66"/>
  <c r="B51" i="66"/>
  <c r="AI50" i="66"/>
  <c r="AF50" i="66"/>
  <c r="AC50" i="66"/>
  <c r="Z50" i="66"/>
  <c r="W50" i="66"/>
  <c r="T50" i="66"/>
  <c r="Q50" i="66"/>
  <c r="N50" i="66"/>
  <c r="K50" i="66"/>
  <c r="H50" i="66"/>
  <c r="E50" i="66"/>
  <c r="B50" i="66"/>
  <c r="AI49" i="66"/>
  <c r="AF49" i="66"/>
  <c r="AC49" i="66"/>
  <c r="Z49" i="66"/>
  <c r="W49" i="66"/>
  <c r="T49" i="66"/>
  <c r="Q49" i="66"/>
  <c r="N49" i="66"/>
  <c r="K49" i="66"/>
  <c r="H49" i="66"/>
  <c r="E49" i="66"/>
  <c r="B49" i="66"/>
  <c r="D41" i="66"/>
  <c r="D40" i="66"/>
  <c r="C43" i="66"/>
  <c r="B43" i="66"/>
  <c r="D42" i="66"/>
  <c r="D36" i="65"/>
  <c r="D35" i="65"/>
  <c r="C65" i="40"/>
  <c r="AY48" i="66"/>
  <c r="AY51" i="66"/>
  <c r="AY54" i="66"/>
  <c r="D43" i="66"/>
  <c r="AY56" i="66"/>
  <c r="I159" i="71"/>
  <c r="G159" i="71"/>
  <c r="J159" i="71"/>
  <c r="E159" i="71"/>
  <c r="C159" i="71"/>
  <c r="B159" i="71"/>
  <c r="J158" i="71"/>
  <c r="H158" i="71"/>
  <c r="F158" i="71"/>
  <c r="D158" i="71"/>
  <c r="J157" i="71"/>
  <c r="H157" i="71"/>
  <c r="F157" i="71"/>
  <c r="D157" i="71"/>
  <c r="J156" i="71"/>
  <c r="H156" i="71"/>
  <c r="F156" i="71"/>
  <c r="D156" i="71"/>
  <c r="J155" i="71"/>
  <c r="H155" i="71"/>
  <c r="F155" i="71"/>
  <c r="D155" i="71"/>
  <c r="J154" i="71"/>
  <c r="H154" i="71"/>
  <c r="F154" i="71"/>
  <c r="D154" i="71"/>
  <c r="J153" i="71"/>
  <c r="H153" i="71"/>
  <c r="F153" i="71"/>
  <c r="D153" i="71"/>
  <c r="J152" i="71"/>
  <c r="H152" i="71"/>
  <c r="F152" i="71"/>
  <c r="D152" i="71"/>
  <c r="J151" i="71"/>
  <c r="H151" i="71"/>
  <c r="F151" i="71"/>
  <c r="D151" i="71"/>
  <c r="J150" i="71"/>
  <c r="H150" i="71"/>
  <c r="F150" i="71"/>
  <c r="D150" i="71"/>
  <c r="J149" i="71"/>
  <c r="H149" i="71"/>
  <c r="F149" i="71"/>
  <c r="D149" i="71"/>
  <c r="J148" i="71"/>
  <c r="H148" i="71"/>
  <c r="F148" i="71"/>
  <c r="D148" i="71"/>
  <c r="J147" i="71"/>
  <c r="H147" i="71"/>
  <c r="F147" i="71"/>
  <c r="D147" i="71"/>
  <c r="I146" i="71"/>
  <c r="G146" i="71"/>
  <c r="E146" i="71"/>
  <c r="C146" i="71"/>
  <c r="J146" i="71"/>
  <c r="J145" i="71"/>
  <c r="H145" i="71"/>
  <c r="F145" i="71"/>
  <c r="D145" i="71"/>
  <c r="J144" i="71"/>
  <c r="H144" i="71"/>
  <c r="F144" i="71"/>
  <c r="D144" i="71"/>
  <c r="J143" i="71"/>
  <c r="H143" i="71"/>
  <c r="F143" i="71"/>
  <c r="D143" i="71"/>
  <c r="J142" i="71"/>
  <c r="H142" i="71"/>
  <c r="F142" i="71"/>
  <c r="D142" i="71"/>
  <c r="J141" i="71"/>
  <c r="H141" i="71"/>
  <c r="F141" i="71"/>
  <c r="D141" i="71"/>
  <c r="J140" i="71"/>
  <c r="H140" i="71"/>
  <c r="F140" i="71"/>
  <c r="D140" i="71"/>
  <c r="J139" i="71"/>
  <c r="H139" i="71"/>
  <c r="F139" i="71"/>
  <c r="D139" i="71"/>
  <c r="J138" i="71"/>
  <c r="H138" i="71"/>
  <c r="F138" i="71"/>
  <c r="D138" i="71"/>
  <c r="J137" i="71"/>
  <c r="H137" i="71"/>
  <c r="F137" i="71"/>
  <c r="D137" i="71"/>
  <c r="J136" i="71"/>
  <c r="H136" i="71"/>
  <c r="F136" i="71"/>
  <c r="D136" i="71"/>
  <c r="J135" i="71"/>
  <c r="H135" i="71"/>
  <c r="F135" i="71"/>
  <c r="D135" i="71"/>
  <c r="J134" i="71"/>
  <c r="H134" i="71"/>
  <c r="F134" i="71"/>
  <c r="D134" i="71"/>
  <c r="J133" i="71"/>
  <c r="I133" i="71"/>
  <c r="F133" i="71"/>
  <c r="E133" i="71"/>
  <c r="C133" i="71"/>
  <c r="D90" i="67"/>
  <c r="D89" i="67"/>
  <c r="D86" i="67"/>
  <c r="D85" i="67"/>
  <c r="D84" i="67"/>
  <c r="D83" i="67"/>
  <c r="D82" i="67"/>
  <c r="D81" i="67"/>
  <c r="D80" i="67"/>
  <c r="D88" i="67"/>
  <c r="D87" i="67"/>
  <c r="D59" i="28"/>
  <c r="D58" i="28"/>
  <c r="D34" i="64"/>
  <c r="F60" i="40"/>
  <c r="F61" i="40"/>
  <c r="F62" i="40"/>
  <c r="D33" i="40"/>
  <c r="D34" i="85"/>
  <c r="C32" i="84"/>
  <c r="D32" i="84"/>
  <c r="E101" i="101"/>
  <c r="D101" i="101"/>
  <c r="C101" i="101"/>
  <c r="B101" i="101"/>
  <c r="E100" i="101"/>
  <c r="D100" i="101"/>
  <c r="C100" i="101"/>
  <c r="B100" i="101"/>
  <c r="E99" i="101"/>
  <c r="D99" i="101"/>
  <c r="C99" i="101"/>
  <c r="B99" i="101"/>
  <c r="E98" i="101"/>
  <c r="D98" i="101"/>
  <c r="C98" i="101"/>
  <c r="B98" i="101"/>
  <c r="E97" i="101"/>
  <c r="D97" i="101"/>
  <c r="C97" i="101"/>
  <c r="B97" i="101"/>
  <c r="E96" i="101"/>
  <c r="D96" i="101"/>
  <c r="C96" i="101"/>
  <c r="B96" i="101"/>
  <c r="E95" i="101"/>
  <c r="D95" i="101"/>
  <c r="C95" i="101"/>
  <c r="B95" i="101"/>
  <c r="N92" i="101"/>
  <c r="O92" i="101"/>
  <c r="C92" i="101"/>
  <c r="D92" i="101"/>
  <c r="N59" i="101"/>
  <c r="O59" i="101"/>
  <c r="C59" i="101"/>
  <c r="D59" i="101"/>
  <c r="D32" i="82"/>
  <c r="D31" i="82"/>
  <c r="C32" i="81"/>
  <c r="D33" i="80"/>
  <c r="D34" i="93"/>
  <c r="D33" i="97"/>
  <c r="D34" i="95"/>
  <c r="D33" i="91"/>
  <c r="D33" i="90"/>
  <c r="D33" i="88"/>
  <c r="D32" i="88"/>
  <c r="E63" i="87"/>
  <c r="E62" i="87"/>
  <c r="E61" i="87"/>
  <c r="E60" i="87"/>
  <c r="D33" i="86"/>
  <c r="D32" i="90"/>
  <c r="D31" i="90"/>
  <c r="D57" i="28"/>
  <c r="D56" i="28"/>
  <c r="D55" i="28"/>
  <c r="D54" i="28"/>
  <c r="D53" i="28"/>
  <c r="D52" i="28"/>
  <c r="D51" i="28"/>
  <c r="F59" i="40"/>
  <c r="F58" i="40"/>
  <c r="F57" i="40"/>
  <c r="B39" i="66"/>
  <c r="D39" i="66"/>
  <c r="D38" i="66"/>
  <c r="D37" i="66"/>
  <c r="D36" i="66"/>
  <c r="F56" i="40"/>
  <c r="F55" i="40"/>
  <c r="F54" i="40"/>
  <c r="D30" i="20"/>
  <c r="D29" i="20"/>
  <c r="D33" i="63"/>
  <c r="D45" i="26"/>
  <c r="D44" i="26"/>
  <c r="D43" i="26"/>
  <c r="D42" i="26"/>
  <c r="D78" i="67"/>
  <c r="D77" i="67"/>
  <c r="D76" i="67"/>
  <c r="D75" i="67"/>
  <c r="D74" i="67"/>
  <c r="D73" i="67"/>
  <c r="D72" i="67"/>
  <c r="D71" i="67"/>
  <c r="D70" i="67"/>
  <c r="D69" i="67"/>
  <c r="D68" i="67"/>
  <c r="D67" i="67"/>
  <c r="D32" i="40"/>
  <c r="B35" i="66"/>
  <c r="D35" i="66"/>
  <c r="D34" i="66"/>
  <c r="D33" i="66"/>
  <c r="D32" i="66"/>
  <c r="D66" i="67"/>
  <c r="D65" i="67"/>
  <c r="D64" i="67"/>
  <c r="D63" i="67"/>
  <c r="D62" i="67"/>
  <c r="D61" i="67"/>
  <c r="D60" i="67"/>
  <c r="D59" i="67"/>
  <c r="D58" i="67"/>
  <c r="D57" i="67"/>
  <c r="D56" i="67"/>
  <c r="D55" i="67"/>
  <c r="D31" i="40"/>
  <c r="N91" i="101"/>
  <c r="O91" i="101"/>
  <c r="C91" i="101"/>
  <c r="D91" i="101"/>
  <c r="N58" i="101"/>
  <c r="C58" i="101"/>
  <c r="D58" i="101"/>
  <c r="C31" i="84"/>
  <c r="D31" i="84"/>
  <c r="D33" i="85"/>
  <c r="C31" i="81"/>
  <c r="D32" i="80"/>
  <c r="D31" i="80"/>
  <c r="D32" i="97"/>
  <c r="D31" i="97"/>
  <c r="D33" i="95"/>
  <c r="D32" i="95"/>
  <c r="D33" i="94"/>
  <c r="C32" i="94"/>
  <c r="D32" i="94" s="1"/>
  <c r="D33" i="93"/>
  <c r="C32" i="93"/>
  <c r="D32" i="93" s="1"/>
  <c r="D32" i="91"/>
  <c r="D31" i="91"/>
  <c r="D33" i="89"/>
  <c r="D32" i="89"/>
  <c r="D31" i="88"/>
  <c r="E59" i="87"/>
  <c r="E58" i="87"/>
  <c r="E57" i="87"/>
  <c r="E56" i="87"/>
  <c r="E55" i="87"/>
  <c r="E54" i="87"/>
  <c r="E53" i="87"/>
  <c r="E52" i="87"/>
  <c r="D32" i="86"/>
  <c r="D31" i="86"/>
  <c r="D32" i="85"/>
  <c r="D30" i="84"/>
  <c r="C30" i="84"/>
  <c r="N88" i="101"/>
  <c r="O88" i="101"/>
  <c r="C88" i="101"/>
  <c r="N55" i="101"/>
  <c r="C55" i="101"/>
  <c r="N87" i="101"/>
  <c r="C87" i="101"/>
  <c r="D87" i="101"/>
  <c r="N54" i="101"/>
  <c r="O54" i="101"/>
  <c r="C54" i="101"/>
  <c r="N86" i="101"/>
  <c r="O86" i="101"/>
  <c r="C86" i="101"/>
  <c r="N53" i="101"/>
  <c r="O53" i="101"/>
  <c r="C53" i="101"/>
  <c r="D53" i="101"/>
  <c r="N90" i="101"/>
  <c r="O90" i="101"/>
  <c r="N57" i="101"/>
  <c r="O57" i="101"/>
  <c r="C90" i="101"/>
  <c r="C57" i="101"/>
  <c r="D57" i="101"/>
  <c r="D30" i="82"/>
  <c r="D30" i="80"/>
  <c r="D32" i="63"/>
  <c r="C79" i="24"/>
  <c r="C80" i="24"/>
  <c r="C77" i="24"/>
  <c r="C73" i="24"/>
  <c r="D50" i="28"/>
  <c r="D49" i="28"/>
  <c r="D48" i="28"/>
  <c r="D47" i="28"/>
  <c r="F53" i="40"/>
  <c r="F52" i="40"/>
  <c r="F51" i="40"/>
  <c r="F49" i="40"/>
  <c r="F50" i="40"/>
  <c r="F48" i="40"/>
  <c r="O54" i="67"/>
  <c r="C54" i="67"/>
  <c r="D54" i="67"/>
  <c r="O53" i="67"/>
  <c r="C53" i="67"/>
  <c r="D53" i="67"/>
  <c r="O52" i="67"/>
  <c r="O51" i="67"/>
  <c r="C51" i="67"/>
  <c r="D51" i="67"/>
  <c r="O50" i="67"/>
  <c r="C50" i="67"/>
  <c r="D50" i="67"/>
  <c r="O49" i="67"/>
  <c r="C49" i="67"/>
  <c r="D49" i="67"/>
  <c r="O48" i="67"/>
  <c r="C48" i="67"/>
  <c r="D48" i="67"/>
  <c r="O47" i="67"/>
  <c r="C47" i="67"/>
  <c r="D47" i="67"/>
  <c r="O46" i="67"/>
  <c r="C46" i="67"/>
  <c r="D46" i="67"/>
  <c r="O45" i="67"/>
  <c r="O44" i="67"/>
  <c r="C44" i="67"/>
  <c r="D44" i="67"/>
  <c r="O43" i="67"/>
  <c r="C43" i="67"/>
  <c r="D43" i="67"/>
  <c r="C52" i="67"/>
  <c r="D52" i="67"/>
  <c r="C45" i="67"/>
  <c r="D45" i="67"/>
  <c r="D31" i="63"/>
  <c r="D30" i="103"/>
  <c r="D41" i="67"/>
  <c r="D40" i="67"/>
  <c r="D39" i="67"/>
  <c r="D38" i="67"/>
  <c r="D37" i="67"/>
  <c r="D36" i="67"/>
  <c r="D35" i="67"/>
  <c r="D34" i="67"/>
  <c r="D33" i="67"/>
  <c r="D32" i="67"/>
  <c r="D31" i="67"/>
  <c r="D30" i="67"/>
  <c r="D26" i="64"/>
  <c r="C30" i="93"/>
  <c r="D30" i="93"/>
  <c r="D28" i="29"/>
  <c r="D45" i="28"/>
  <c r="D44" i="28"/>
  <c r="D43" i="28"/>
  <c r="D37" i="26"/>
  <c r="D36" i="26"/>
  <c r="D34" i="26"/>
  <c r="D26" i="72"/>
  <c r="C49" i="24"/>
  <c r="D27" i="20"/>
  <c r="D27" i="66"/>
  <c r="D26" i="66"/>
  <c r="D25" i="66"/>
  <c r="D24" i="66"/>
  <c r="C30" i="85"/>
  <c r="D30" i="85"/>
  <c r="D28" i="82"/>
  <c r="D27" i="82"/>
  <c r="D28" i="80"/>
  <c r="M29" i="103"/>
  <c r="D29" i="103"/>
  <c r="D30" i="63"/>
  <c r="K29" i="62"/>
  <c r="M29" i="62"/>
  <c r="K29" i="61"/>
  <c r="M29" i="61"/>
  <c r="K30" i="60"/>
  <c r="D30" i="60"/>
  <c r="D29" i="97"/>
  <c r="C30" i="95"/>
  <c r="D30" i="95"/>
  <c r="C30" i="94"/>
  <c r="D30" i="94"/>
  <c r="D29" i="91"/>
  <c r="C29" i="90"/>
  <c r="D29" i="90"/>
  <c r="D30" i="89"/>
  <c r="D29" i="88"/>
  <c r="E47" i="87"/>
  <c r="E46" i="87"/>
  <c r="E45" i="87"/>
  <c r="E44" i="87"/>
  <c r="D29" i="86"/>
  <c r="S37" i="100"/>
  <c r="M24" i="29"/>
  <c r="N24" i="29"/>
  <c r="O24" i="29"/>
  <c r="P24" i="29"/>
  <c r="M25" i="29"/>
  <c r="D27" i="29"/>
  <c r="D26" i="28"/>
  <c r="D27" i="28"/>
  <c r="D28" i="28"/>
  <c r="D29" i="28"/>
  <c r="D30" i="28"/>
  <c r="D31" i="28"/>
  <c r="D32" i="28"/>
  <c r="D33" i="28"/>
  <c r="D34" i="28"/>
  <c r="D35" i="28"/>
  <c r="D36" i="28"/>
  <c r="D37" i="28"/>
  <c r="D38" i="28"/>
  <c r="D39" i="28"/>
  <c r="D40" i="28"/>
  <c r="D41" i="28"/>
  <c r="D30" i="26"/>
  <c r="L30" i="26"/>
  <c r="D32" i="26"/>
  <c r="D33" i="26"/>
  <c r="D25" i="72"/>
  <c r="O25" i="72"/>
  <c r="D22" i="20"/>
  <c r="C24" i="20"/>
  <c r="D24" i="20"/>
  <c r="C25" i="20"/>
  <c r="D25" i="20"/>
  <c r="D25" i="67"/>
  <c r="D26" i="67"/>
  <c r="D27" i="67"/>
  <c r="D28" i="67"/>
  <c r="D29" i="67"/>
  <c r="L17" i="65"/>
  <c r="D25" i="65"/>
  <c r="D26" i="65"/>
  <c r="D27" i="65"/>
  <c r="D28" i="65"/>
  <c r="D29" i="65"/>
  <c r="D26" i="40"/>
  <c r="D27" i="40"/>
  <c r="D28" i="40"/>
  <c r="F39" i="40"/>
  <c r="F40" i="40"/>
  <c r="F41" i="40"/>
  <c r="F42" i="40"/>
  <c r="F43" i="40"/>
  <c r="F44" i="40"/>
  <c r="F45" i="40"/>
  <c r="F46" i="40"/>
  <c r="F47" i="40"/>
  <c r="D25" i="71"/>
  <c r="D26" i="71"/>
  <c r="D27" i="71"/>
  <c r="D28" i="71"/>
  <c r="D29" i="71"/>
  <c r="C26" i="85"/>
  <c r="D26" i="85"/>
  <c r="C27" i="85"/>
  <c r="D27" i="85"/>
  <c r="C28" i="85"/>
  <c r="D28" i="85"/>
  <c r="C29" i="85"/>
  <c r="D29" i="85"/>
  <c r="C24" i="84"/>
  <c r="D24" i="84"/>
  <c r="C25" i="84"/>
  <c r="D25" i="84"/>
  <c r="C26" i="84"/>
  <c r="D26" i="84"/>
  <c r="D27" i="84"/>
  <c r="D86" i="101"/>
  <c r="D24" i="82"/>
  <c r="C25" i="82"/>
  <c r="D25" i="82"/>
  <c r="C26" i="82"/>
  <c r="D26" i="82"/>
  <c r="C24" i="81"/>
  <c r="D24" i="81"/>
  <c r="C25" i="81"/>
  <c r="D25" i="81"/>
  <c r="C26" i="81"/>
  <c r="D26" i="81"/>
  <c r="C27" i="81"/>
  <c r="D27" i="81"/>
  <c r="D24" i="80"/>
  <c r="C25" i="80"/>
  <c r="D25" i="80"/>
  <c r="C26" i="80"/>
  <c r="D26" i="80"/>
  <c r="C27" i="80"/>
  <c r="D27" i="80"/>
  <c r="D24" i="103"/>
  <c r="D25" i="103"/>
  <c r="D26" i="103"/>
  <c r="D27" i="103"/>
  <c r="D28" i="103"/>
  <c r="D24" i="102"/>
  <c r="D25" i="102"/>
  <c r="C26" i="102"/>
  <c r="D26" i="102"/>
  <c r="C27" i="102"/>
  <c r="D27" i="102"/>
  <c r="D24" i="63"/>
  <c r="D25" i="63"/>
  <c r="D26" i="63"/>
  <c r="D27" i="63"/>
  <c r="D28" i="63"/>
  <c r="D29" i="63"/>
  <c r="M28" i="62"/>
  <c r="M27" i="61"/>
  <c r="B14" i="95"/>
  <c r="C29" i="95"/>
  <c r="D29" i="95"/>
  <c r="B14" i="94"/>
  <c r="C29" i="94"/>
  <c r="D29" i="94"/>
  <c r="B14" i="93"/>
  <c r="C29" i="93"/>
  <c r="D29" i="93"/>
  <c r="C27" i="91"/>
  <c r="B14" i="91"/>
  <c r="D26" i="91"/>
  <c r="D27" i="91"/>
  <c r="D28" i="91"/>
  <c r="B14" i="90"/>
  <c r="C24" i="90"/>
  <c r="D24" i="90"/>
  <c r="C25" i="90"/>
  <c r="D25" i="90"/>
  <c r="C26" i="90"/>
  <c r="D26" i="90"/>
  <c r="D27" i="90"/>
  <c r="C28" i="90"/>
  <c r="D28" i="90"/>
  <c r="L27" i="88"/>
  <c r="D28" i="88"/>
  <c r="O91" i="31"/>
  <c r="Z10" i="22"/>
  <c r="D54" i="101"/>
  <c r="O87" i="101"/>
  <c r="D90" i="101"/>
  <c r="O58" i="101"/>
  <c r="L30" i="100" a="1"/>
  <c r="L30" i="10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I7" authorId="0" shapeId="0" xr:uid="{00000000-0006-0000-0000-000001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J7" authorId="0" shapeId="0" xr:uid="{00000000-0006-0000-0000-000002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I8" authorId="0" shapeId="0" xr:uid="{00000000-0006-0000-0000-000003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J8" authorId="0" shapeId="0" xr:uid="{00000000-0006-0000-0000-000004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J9" authorId="0" shapeId="0" xr:uid="{00000000-0006-0000-0000-000005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J10" authorId="0" shapeId="0" xr:uid="{00000000-0006-0000-0000-000006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J14" authorId="0" shapeId="0" xr:uid="{00000000-0006-0000-0000-000007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0F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0F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0F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0F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0F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0F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0F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0F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0F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0F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0F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0F00-00000C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0F00-00000D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0F00-00000E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10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10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10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10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10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10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10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10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10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10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10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1000-00000C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4" authorId="0" shapeId="0" xr:uid="{00000000-0006-0000-1000-00000D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1000-00000E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11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11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11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11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11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1100-000006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1" authorId="0" shapeId="0" xr:uid="{00000000-0006-0000-11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11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11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11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11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1100-00000C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1100-00000D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1100-00000E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12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12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12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12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12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12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12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12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12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12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12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1200-00000C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1200-00000D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1200-00000E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13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13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13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13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13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13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13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13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13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B13" authorId="0" shapeId="0" xr:uid="{00000000-0006-0000-1300-00000A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1300-00000B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1300-00000C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1300-00000D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14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14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14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14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14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14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14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14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14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14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14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1400-00000C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1400-00000D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1400-00000E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I7" authorId="0" shapeId="0" xr:uid="{00000000-0006-0000-1500-000001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1500-000002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B10" authorId="0" shapeId="0" xr:uid="{00000000-0006-0000-1500-000003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B11" authorId="0" shapeId="0" xr:uid="{00000000-0006-0000-1500-000004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2" authorId="0" shapeId="0" xr:uid="{00000000-0006-0000-1500-000005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1500-000006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B14" authorId="0" shapeId="0" xr:uid="{00000000-0006-0000-1500-000007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1500-000008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I7" authorId="0" shapeId="0" xr:uid="{00000000-0006-0000-1600-000001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1600-000002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B10" authorId="0" shapeId="0" xr:uid="{00000000-0006-0000-1600-000003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B11" authorId="0" shapeId="0" xr:uid="{00000000-0006-0000-1600-000004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2" authorId="0" shapeId="0" xr:uid="{00000000-0006-0000-1600-000005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1600-000006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B14" authorId="0" shapeId="0" xr:uid="{00000000-0006-0000-1600-000007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1600-000008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I7" authorId="0" shapeId="0" xr:uid="{00000000-0006-0000-1700-000001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1700-000002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B10" authorId="0" shapeId="0" xr:uid="{00000000-0006-0000-1700-000003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B11" authorId="0" shapeId="0" xr:uid="{00000000-0006-0000-1700-000004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2" authorId="0" shapeId="0" xr:uid="{00000000-0006-0000-1700-000005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1700-000006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B14" authorId="0" shapeId="0" xr:uid="{00000000-0006-0000-1700-000007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1700-000008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I7" authorId="0" shapeId="0" xr:uid="{00000000-0006-0000-1800-000001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1800-000002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B10" authorId="0" shapeId="0" xr:uid="{00000000-0006-0000-1800-000003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B11" authorId="0" shapeId="0" xr:uid="{00000000-0006-0000-1800-000004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2" authorId="0" shapeId="0" xr:uid="{00000000-0006-0000-1800-000005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1800-000006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B14" authorId="0" shapeId="0" xr:uid="{00000000-0006-0000-1800-000007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1800-000008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6E6B037C-6A26-4E3F-AAB9-EA4E3132C1A8}">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4CFC3767-16E8-4441-B133-4FD3B7EE536E}">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42334106-09C6-4B64-A58D-4CB48735671B}">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C0B66029-54F0-4D89-B6A7-2943D5B4FF92}">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C23BF595-B0F7-4EC7-B3C8-B2E7D6096068}">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69FFFFD1-4A25-41A7-9406-CEDE827029D2}">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FFFCFA45-D001-4D9F-809B-FBAA05377189}">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D52785C5-17DC-4670-971E-AA515F3E349C}">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B41DC34A-2499-4444-BEFA-55F5766BE6EF}">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E9471492-5500-4BAF-80E9-3C39E054B2F1}">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E4960791-47C9-4F2A-9FCC-AABAA25D3E93}">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A89BC8DE-B1ED-4430-83BD-241E88EF4049}">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3AF8EB9A-C2F0-46D3-821D-CABA0067FBDB}">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1503D556-2208-4032-9ED4-B8B437C50ADA}">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I7" authorId="0" shapeId="0" xr:uid="{00000000-0006-0000-1900-000001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1900-000002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B10" authorId="0" shapeId="0" xr:uid="{00000000-0006-0000-1900-000003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B11" authorId="0" shapeId="0" xr:uid="{00000000-0006-0000-1900-000004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2" authorId="0" shapeId="0" xr:uid="{00000000-0006-0000-1900-000005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1900-000006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B14" authorId="0" shapeId="0" xr:uid="{00000000-0006-0000-1900-000007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1900-000008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I7" authorId="0" shapeId="0" xr:uid="{00000000-0006-0000-1A00-000001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1A00-000002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B10" authorId="0" shapeId="0" xr:uid="{00000000-0006-0000-1A00-000003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B11" authorId="0" shapeId="0" xr:uid="{00000000-0006-0000-1A00-000004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2" authorId="0" shapeId="0" xr:uid="{00000000-0006-0000-1A00-000005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1A00-000006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B14" authorId="0" shapeId="0" xr:uid="{00000000-0006-0000-1A00-000007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1A00-000008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I7" authorId="0" shapeId="0" xr:uid="{00000000-0006-0000-1B00-000001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10" authorId="0" shapeId="0" xr:uid="{00000000-0006-0000-1B00-000002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B11" authorId="0" shapeId="0" xr:uid="{00000000-0006-0000-1B00-000003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2" authorId="0" shapeId="0" xr:uid="{00000000-0006-0000-1B00-000004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1B00-000005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B14" authorId="0" shapeId="0" xr:uid="{00000000-0006-0000-1B00-000006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1B00-000007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I7" authorId="0" shapeId="0" xr:uid="{00000000-0006-0000-1C00-000001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1C00-000002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B10" authorId="0" shapeId="0" xr:uid="{00000000-0006-0000-1C00-000003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B11" authorId="0" shapeId="0" xr:uid="{00000000-0006-0000-1C00-000004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2" authorId="0" shapeId="0" xr:uid="{00000000-0006-0000-1C00-000005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1C00-000006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B14" authorId="0" shapeId="0" xr:uid="{00000000-0006-0000-1C00-000007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1C00-000008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I7" authorId="0" shapeId="0" xr:uid="{00000000-0006-0000-1D00-000001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1D00-000002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B10" authorId="0" shapeId="0" xr:uid="{00000000-0006-0000-1D00-000003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B11" authorId="0" shapeId="0" xr:uid="{00000000-0006-0000-1D00-000004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2" authorId="0" shapeId="0" xr:uid="{00000000-0006-0000-1D00-000005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1D00-000006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B14" authorId="0" shapeId="0" xr:uid="{00000000-0006-0000-1D00-000007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1D00-000008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 ref="H24" authorId="0" shapeId="0" xr:uid="{00000000-0006-0000-1D00-000009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25" authorId="0" shapeId="0" xr:uid="{00000000-0006-0000-1D00-00000A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26" authorId="0" shapeId="0" xr:uid="{00000000-0006-0000-1D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27" authorId="0" shapeId="0" xr:uid="{00000000-0006-0000-1D00-00000C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28" authorId="0" shapeId="0" xr:uid="{00000000-0006-0000-1D00-00000D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30" authorId="0" shapeId="0" xr:uid="{00000000-0006-0000-1D00-00000E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List>
</comments>
</file>

<file path=xl/comments25.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I7" authorId="0" shapeId="0" xr:uid="{00000000-0006-0000-1E00-000001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1E00-000002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B10" authorId="0" shapeId="0" xr:uid="{00000000-0006-0000-1E00-000003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B11" authorId="0" shapeId="0" xr:uid="{00000000-0006-0000-1E00-000004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2" authorId="0" shapeId="0" xr:uid="{00000000-0006-0000-1E00-000005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1E00-000006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B14" authorId="0" shapeId="0" xr:uid="{00000000-0006-0000-1E00-000007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1E00-000008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 ref="I36" authorId="0" shapeId="0" xr:uid="{00000000-0006-0000-1E00-000009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T36" authorId="0" shapeId="0" xr:uid="{00000000-0006-0000-1E00-00000A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38" authorId="0" shapeId="0" xr:uid="{00000000-0006-0000-1E00-00000B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M38" authorId="0" shapeId="0" xr:uid="{00000000-0006-0000-1E00-00000C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B39" authorId="0" shapeId="0" xr:uid="{00000000-0006-0000-1E00-00000D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M39" authorId="0" shapeId="0" xr:uid="{00000000-0006-0000-1E00-00000E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B40" authorId="0" shapeId="0" xr:uid="{00000000-0006-0000-1E00-00000F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M40" authorId="0" shapeId="0" xr:uid="{00000000-0006-0000-1E00-000010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41" authorId="0" shapeId="0" xr:uid="{00000000-0006-0000-1E00-000011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S41" authorId="0" shapeId="0" xr:uid="{00000000-0006-0000-1E00-000012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42" authorId="0" shapeId="0" xr:uid="{00000000-0006-0000-1E00-000013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M42" authorId="0" shapeId="0" xr:uid="{00000000-0006-0000-1E00-000014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B43" authorId="0" shapeId="0" xr:uid="{00000000-0006-0000-1E00-000015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43" authorId="0" shapeId="0" xr:uid="{00000000-0006-0000-1E00-000016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 ref="M43" authorId="0" shapeId="0" xr:uid="{00000000-0006-0000-1E00-000017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Q43" authorId="0" shapeId="0" xr:uid="{00000000-0006-0000-1E00-000018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 ref="I69" authorId="0" shapeId="0" xr:uid="{00000000-0006-0000-1E00-000019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T69" authorId="0" shapeId="0" xr:uid="{00000000-0006-0000-1E00-00001A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71" authorId="0" shapeId="0" xr:uid="{00000000-0006-0000-1E00-00001B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M71" authorId="0" shapeId="0" xr:uid="{00000000-0006-0000-1E00-00001C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B72" authorId="0" shapeId="0" xr:uid="{00000000-0006-0000-1E00-00001D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M72" authorId="0" shapeId="0" xr:uid="{00000000-0006-0000-1E00-00001E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B73" authorId="0" shapeId="0" xr:uid="{00000000-0006-0000-1E00-00001F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M73" authorId="0" shapeId="0" xr:uid="{00000000-0006-0000-1E00-000020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74" authorId="0" shapeId="0" xr:uid="{00000000-0006-0000-1E00-000021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S74" authorId="0" shapeId="0" xr:uid="{00000000-0006-0000-1E00-000022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75" authorId="0" shapeId="0" xr:uid="{00000000-0006-0000-1E00-000023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M75" authorId="0" shapeId="0" xr:uid="{00000000-0006-0000-1E00-000024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B76" authorId="0" shapeId="0" xr:uid="{00000000-0006-0000-1E00-000025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76" authorId="0" shapeId="0" xr:uid="{00000000-0006-0000-1E00-000026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 ref="M76" authorId="0" shapeId="0" xr:uid="{00000000-0006-0000-1E00-000027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Q76" authorId="0" shapeId="0" xr:uid="{00000000-0006-0000-1E00-000028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26.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I7" authorId="0" shapeId="0" xr:uid="{00000000-0006-0000-1F00-000001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1F00-000002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B10" authorId="0" shapeId="0" xr:uid="{00000000-0006-0000-1F00-000003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B11" authorId="0" shapeId="0" xr:uid="{00000000-0006-0000-1F00-000004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2" authorId="0" shapeId="0" xr:uid="{00000000-0006-0000-1F00-000005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1F00-000006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B14" authorId="0" shapeId="0" xr:uid="{00000000-0006-0000-1F00-000007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1F00-000008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27.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I7" authorId="0" shapeId="0" xr:uid="{00000000-0006-0000-2000-000001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2000-000002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B10" authorId="0" shapeId="0" xr:uid="{00000000-0006-0000-2000-000003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B11" authorId="0" shapeId="0" xr:uid="{00000000-0006-0000-2000-000004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2" authorId="0" shapeId="0" xr:uid="{00000000-0006-0000-2000-000005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2000-000006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B14" authorId="0" shapeId="0" xr:uid="{00000000-0006-0000-2000-000007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2000-000008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28.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B9" authorId="0" shapeId="0" xr:uid="{00000000-0006-0000-2100-000001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2100-000002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2100-000003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2100-000004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H11" authorId="0" shapeId="0" xr:uid="{00000000-0006-0000-2100-000005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2100-000006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2100-000007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2100-000008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2100-000009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2100-00000A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2100-00000B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29.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23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B9" authorId="0" shapeId="0" xr:uid="{00000000-0006-0000-2300-000002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2300-000003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2300-000004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2300-000005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2300-000006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2300-000007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2300-000008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2300-000009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2300-00000A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2300-00000B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2300-00000C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2300-00000D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JUAN CARLOS ROJAS</author>
  </authors>
  <commentList>
    <comment ref="G9" authorId="0" shapeId="0" xr:uid="{00000000-0006-0000-0200-000001000000}">
      <text>
        <r>
          <rPr>
            <b/>
            <sz val="8"/>
            <color indexed="81"/>
            <rFont val="Tahoma"/>
            <family val="2"/>
          </rPr>
          <t xml:space="preserve">NO MODIFICAR LAS CELDAS SON AUTOMATICAS
</t>
        </r>
      </text>
    </comment>
    <comment ref="G15" authorId="0" shapeId="0" xr:uid="{00000000-0006-0000-0200-000002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G16" authorId="0" shapeId="0" xr:uid="{00000000-0006-0000-0200-000003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I16" authorId="0" shapeId="0" xr:uid="{00000000-0006-0000-0200-000004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K16" authorId="0" shapeId="0" xr:uid="{00000000-0006-0000-0200-000005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M16" authorId="0" shapeId="0" xr:uid="{00000000-0006-0000-0200-000006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O16" authorId="0" shapeId="0" xr:uid="{00000000-0006-0000-0200-000007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Q16" authorId="0" shapeId="0" xr:uid="{00000000-0006-0000-0200-000008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G31" authorId="0" shapeId="0" xr:uid="{00000000-0006-0000-0200-000009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G32" authorId="0" shapeId="0" xr:uid="{00000000-0006-0000-0200-00000A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I32" authorId="0" shapeId="0" xr:uid="{00000000-0006-0000-0200-00000B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K32" authorId="0" shapeId="0" xr:uid="{00000000-0006-0000-0200-00000C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M32" authorId="0" shapeId="0" xr:uid="{00000000-0006-0000-0200-00000D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O32" authorId="0" shapeId="0" xr:uid="{00000000-0006-0000-0200-00000E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Q32" authorId="0" shapeId="0" xr:uid="{00000000-0006-0000-0200-00000F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G49" authorId="0" shapeId="0" xr:uid="{00000000-0006-0000-0200-000010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G50" authorId="0" shapeId="0" xr:uid="{00000000-0006-0000-0200-000011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I50" authorId="0" shapeId="0" xr:uid="{00000000-0006-0000-0200-000012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K50" authorId="0" shapeId="0" xr:uid="{00000000-0006-0000-0200-000013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M50" authorId="0" shapeId="0" xr:uid="{00000000-0006-0000-0200-000014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O50" authorId="0" shapeId="0" xr:uid="{00000000-0006-0000-0200-000015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Q50" authorId="0" shapeId="0" xr:uid="{00000000-0006-0000-0200-000016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G57" authorId="0" shapeId="0" xr:uid="{00000000-0006-0000-0200-000017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G58" authorId="0" shapeId="0" xr:uid="{00000000-0006-0000-0200-000018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I58" authorId="0" shapeId="0" xr:uid="{00000000-0006-0000-0200-000019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K58" authorId="0" shapeId="0" xr:uid="{00000000-0006-0000-0200-00001A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M58" authorId="0" shapeId="0" xr:uid="{00000000-0006-0000-0200-00001B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O58" authorId="0" shapeId="0" xr:uid="{00000000-0006-0000-0200-00001C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 ref="Q58" authorId="0" shapeId="0" xr:uid="{00000000-0006-0000-0200-00001D000000}">
      <text>
        <r>
          <rPr>
            <b/>
            <sz val="8"/>
            <color indexed="81"/>
            <rFont val="Tahoma"/>
            <family val="2"/>
          </rPr>
          <t>No modificar las formulas de las celdas son automaticas, si desea cambiar la descripción del indicador de acuerdo al nivel dirijase a la hoja de parametros y modifique, estos cambiaran automaticamente.</t>
        </r>
      </text>
    </comment>
  </commentList>
</comments>
</file>

<file path=xl/comments30.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B13" authorId="0" shapeId="0" xr:uid="{00000000-0006-0000-2400-000001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2400-000002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2400-000003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2400-000004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31.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B13" authorId="0" shapeId="0" xr:uid="{00000000-0006-0000-2500-000001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2500-000002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2500-000003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2500-000004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32.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26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26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26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26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26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26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26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26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26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26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26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2600-00000C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2600-00000D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2600-00000E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33.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5" authorId="0" shapeId="0" xr:uid="{00000000-0006-0000-27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6" authorId="0" shapeId="0" xr:uid="{00000000-0006-0000-27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8" authorId="0" shapeId="0" xr:uid="{00000000-0006-0000-27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8" authorId="0" shapeId="0" xr:uid="{00000000-0006-0000-27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9" authorId="0" shapeId="0" xr:uid="{00000000-0006-0000-27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9" authorId="0" shapeId="0" xr:uid="{00000000-0006-0000-27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0" authorId="0" shapeId="0" xr:uid="{00000000-0006-0000-27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0" authorId="0" shapeId="0" xr:uid="{00000000-0006-0000-27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H11" authorId="0" shapeId="0" xr:uid="{00000000-0006-0000-2700-000009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2" authorId="0" shapeId="0" xr:uid="{00000000-0006-0000-2700-00000A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2" authorId="0" shapeId="0" xr:uid="{00000000-0006-0000-2700-00000B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3" authorId="0" shapeId="0" xr:uid="{00000000-0006-0000-2700-00000C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3" authorId="0" shapeId="0" xr:uid="{00000000-0006-0000-2700-00000D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 ref="E24" authorId="0" shapeId="0" xr:uid="{00000000-0006-0000-2700-00000E000000}">
      <text>
        <r>
          <rPr>
            <b/>
            <sz val="8"/>
            <color indexed="81"/>
            <rFont val="Tahoma"/>
            <family val="2"/>
          </rPr>
          <t>PwC:</t>
        </r>
        <r>
          <rPr>
            <sz val="8"/>
            <color indexed="81"/>
            <rFont val="Tahoma"/>
            <family val="2"/>
          </rPr>
          <t xml:space="preserve">
Según criterios establecidos en rangos de evaluación
</t>
        </r>
      </text>
    </comment>
    <comment ref="F24" authorId="0" shapeId="0" xr:uid="{00000000-0006-0000-2700-00000F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E25" authorId="0" shapeId="0" xr:uid="{00000000-0006-0000-2700-000010000000}">
      <text>
        <r>
          <rPr>
            <b/>
            <sz val="8"/>
            <color indexed="81"/>
            <rFont val="Tahoma"/>
            <family val="2"/>
          </rPr>
          <t>PwC:</t>
        </r>
        <r>
          <rPr>
            <sz val="8"/>
            <color indexed="81"/>
            <rFont val="Tahoma"/>
            <family val="2"/>
          </rPr>
          <t xml:space="preserve">
Según criterios establecidos en rangos de evaluación
</t>
        </r>
      </text>
    </comment>
    <comment ref="F25" authorId="0" shapeId="0" xr:uid="{00000000-0006-0000-2700-000011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E26" authorId="0" shapeId="0" xr:uid="{00000000-0006-0000-2700-000012000000}">
      <text>
        <r>
          <rPr>
            <b/>
            <sz val="8"/>
            <color indexed="81"/>
            <rFont val="Tahoma"/>
            <family val="2"/>
          </rPr>
          <t>PwC:</t>
        </r>
        <r>
          <rPr>
            <sz val="8"/>
            <color indexed="81"/>
            <rFont val="Tahoma"/>
            <family val="2"/>
          </rPr>
          <t xml:space="preserve">
Según criterios establecidos en rangos de evaluación
</t>
        </r>
      </text>
    </comment>
    <comment ref="F26" authorId="0" shapeId="0" xr:uid="{00000000-0006-0000-2700-000013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E27" authorId="0" shapeId="0" xr:uid="{00000000-0006-0000-2700-000014000000}">
      <text>
        <r>
          <rPr>
            <b/>
            <sz val="8"/>
            <color indexed="81"/>
            <rFont val="Tahoma"/>
            <family val="2"/>
          </rPr>
          <t>PwC:</t>
        </r>
        <r>
          <rPr>
            <sz val="8"/>
            <color indexed="81"/>
            <rFont val="Tahoma"/>
            <family val="2"/>
          </rPr>
          <t xml:space="preserve">
Según criterios establecidos en rangos de evaluación
</t>
        </r>
      </text>
    </comment>
    <comment ref="F27" authorId="0" shapeId="0" xr:uid="{00000000-0006-0000-2700-000015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E32" authorId="0" shapeId="0" xr:uid="{00000000-0006-0000-2700-000016000000}">
      <text>
        <r>
          <rPr>
            <b/>
            <sz val="8"/>
            <color indexed="81"/>
            <rFont val="Tahoma"/>
            <family val="2"/>
          </rPr>
          <t>PwC:</t>
        </r>
        <r>
          <rPr>
            <sz val="8"/>
            <color indexed="81"/>
            <rFont val="Tahoma"/>
            <family val="2"/>
          </rPr>
          <t xml:space="preserve">
Según criterios establecidos en rangos de evaluación
</t>
        </r>
      </text>
    </comment>
    <comment ref="F32" authorId="0" shapeId="0" xr:uid="{00000000-0006-0000-2700-000017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E33" authorId="0" shapeId="0" xr:uid="{00000000-0006-0000-2700-000018000000}">
      <text>
        <r>
          <rPr>
            <b/>
            <sz val="8"/>
            <color indexed="81"/>
            <rFont val="Tahoma"/>
            <family val="2"/>
          </rPr>
          <t>PwC:</t>
        </r>
        <r>
          <rPr>
            <sz val="8"/>
            <color indexed="81"/>
            <rFont val="Tahoma"/>
            <family val="2"/>
          </rPr>
          <t xml:space="preserve">
Según criterios establecidos en rangos de evaluación
</t>
        </r>
      </text>
    </comment>
    <comment ref="F33" authorId="0" shapeId="0" xr:uid="{00000000-0006-0000-2700-000019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E34" authorId="0" shapeId="0" xr:uid="{00000000-0006-0000-2700-00001A000000}">
      <text>
        <r>
          <rPr>
            <b/>
            <sz val="8"/>
            <color indexed="81"/>
            <rFont val="Tahoma"/>
            <family val="2"/>
          </rPr>
          <t>PwC:</t>
        </r>
        <r>
          <rPr>
            <sz val="8"/>
            <color indexed="81"/>
            <rFont val="Tahoma"/>
            <family val="2"/>
          </rPr>
          <t xml:space="preserve">
Según criterios establecidos en rangos de evaluación
</t>
        </r>
      </text>
    </comment>
    <comment ref="F34" authorId="0" shapeId="0" xr:uid="{00000000-0006-0000-2700-00001B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E35" authorId="0" shapeId="0" xr:uid="{00000000-0006-0000-2700-00001C000000}">
      <text>
        <r>
          <rPr>
            <b/>
            <sz val="8"/>
            <color indexed="81"/>
            <rFont val="Tahoma"/>
            <family val="2"/>
          </rPr>
          <t>PwC:</t>
        </r>
        <r>
          <rPr>
            <sz val="8"/>
            <color indexed="81"/>
            <rFont val="Tahoma"/>
            <family val="2"/>
          </rPr>
          <t xml:space="preserve">
Según criterios establecidos en rangos de evaluación
</t>
        </r>
      </text>
    </comment>
    <comment ref="F35" authorId="0" shapeId="0" xr:uid="{00000000-0006-0000-2700-00001D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E36" authorId="0" shapeId="0" xr:uid="{00000000-0006-0000-2700-00001E000000}">
      <text>
        <r>
          <rPr>
            <b/>
            <sz val="8"/>
            <color indexed="81"/>
            <rFont val="Tahoma"/>
            <family val="2"/>
          </rPr>
          <t>PwC:</t>
        </r>
        <r>
          <rPr>
            <sz val="8"/>
            <color indexed="81"/>
            <rFont val="Tahoma"/>
            <family val="2"/>
          </rPr>
          <t xml:space="preserve">
Según criterios establecidos en rangos de evaluación
</t>
        </r>
      </text>
    </comment>
    <comment ref="F36" authorId="0" shapeId="0" xr:uid="{00000000-0006-0000-2700-00001F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E37" authorId="0" shapeId="0" xr:uid="{00000000-0006-0000-2700-000020000000}">
      <text>
        <r>
          <rPr>
            <b/>
            <sz val="8"/>
            <color indexed="81"/>
            <rFont val="Tahoma"/>
            <family val="2"/>
          </rPr>
          <t>PwC:</t>
        </r>
        <r>
          <rPr>
            <sz val="8"/>
            <color indexed="81"/>
            <rFont val="Tahoma"/>
            <family val="2"/>
          </rPr>
          <t xml:space="preserve">
Según criterios establecidos en rangos de evaluación
</t>
        </r>
      </text>
    </comment>
    <comment ref="F37" authorId="0" shapeId="0" xr:uid="{00000000-0006-0000-2700-000021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E38" authorId="0" shapeId="0" xr:uid="{00000000-0006-0000-2700-000022000000}">
      <text>
        <r>
          <rPr>
            <b/>
            <sz val="8"/>
            <color indexed="81"/>
            <rFont val="Tahoma"/>
            <family val="2"/>
          </rPr>
          <t>PwC:</t>
        </r>
        <r>
          <rPr>
            <sz val="8"/>
            <color indexed="81"/>
            <rFont val="Tahoma"/>
            <family val="2"/>
          </rPr>
          <t xml:space="preserve">
Según criterios establecidos en rangos de evaluación
</t>
        </r>
      </text>
    </comment>
    <comment ref="F38" authorId="0" shapeId="0" xr:uid="{00000000-0006-0000-2700-000023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E39" authorId="0" shapeId="0" xr:uid="{00000000-0006-0000-2700-000024000000}">
      <text>
        <r>
          <rPr>
            <b/>
            <sz val="8"/>
            <color indexed="81"/>
            <rFont val="Tahoma"/>
            <family val="2"/>
          </rPr>
          <t>PwC:</t>
        </r>
        <r>
          <rPr>
            <sz val="8"/>
            <color indexed="81"/>
            <rFont val="Tahoma"/>
            <family val="2"/>
          </rPr>
          <t xml:space="preserve">
Según criterios establecidos en rangos de evaluación
</t>
        </r>
      </text>
    </comment>
    <comment ref="F39" authorId="0" shapeId="0" xr:uid="{00000000-0006-0000-2700-000025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E40" authorId="0" shapeId="0" xr:uid="{00000000-0006-0000-2700-000026000000}">
      <text>
        <r>
          <rPr>
            <b/>
            <sz val="8"/>
            <color indexed="81"/>
            <rFont val="Tahoma"/>
            <family val="2"/>
          </rPr>
          <t>PwC:</t>
        </r>
        <r>
          <rPr>
            <sz val="8"/>
            <color indexed="81"/>
            <rFont val="Tahoma"/>
            <family val="2"/>
          </rPr>
          <t xml:space="preserve">
Según criterios establecidos en rangos de evaluación
</t>
        </r>
      </text>
    </comment>
    <comment ref="F40" authorId="0" shapeId="0" xr:uid="{00000000-0006-0000-2700-000027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E41" authorId="0" shapeId="0" xr:uid="{00000000-0006-0000-2700-000028000000}">
      <text>
        <r>
          <rPr>
            <b/>
            <sz val="8"/>
            <color indexed="81"/>
            <rFont val="Tahoma"/>
            <family val="2"/>
          </rPr>
          <t>PwC:</t>
        </r>
        <r>
          <rPr>
            <sz val="8"/>
            <color indexed="81"/>
            <rFont val="Tahoma"/>
            <family val="2"/>
          </rPr>
          <t xml:space="preserve">
Según criterios establecidos en rangos de evaluación
</t>
        </r>
      </text>
    </comment>
    <comment ref="F41" authorId="0" shapeId="0" xr:uid="{00000000-0006-0000-2700-000029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E42" authorId="0" shapeId="0" xr:uid="{00000000-0006-0000-2700-00002A000000}">
      <text>
        <r>
          <rPr>
            <b/>
            <sz val="8"/>
            <color indexed="81"/>
            <rFont val="Tahoma"/>
            <family val="2"/>
          </rPr>
          <t>PwC:</t>
        </r>
        <r>
          <rPr>
            <sz val="8"/>
            <color indexed="81"/>
            <rFont val="Tahoma"/>
            <family val="2"/>
          </rPr>
          <t xml:space="preserve">
Según criterios establecidos en rangos de evaluación
</t>
        </r>
      </text>
    </comment>
    <comment ref="F42" authorId="0" shapeId="0" xr:uid="{00000000-0006-0000-2700-00002B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E43" authorId="0" shapeId="0" xr:uid="{00000000-0006-0000-2700-00002C000000}">
      <text>
        <r>
          <rPr>
            <b/>
            <sz val="8"/>
            <color indexed="81"/>
            <rFont val="Tahoma"/>
            <family val="2"/>
          </rPr>
          <t>PwC:</t>
        </r>
        <r>
          <rPr>
            <sz val="8"/>
            <color indexed="81"/>
            <rFont val="Tahoma"/>
            <family val="2"/>
          </rPr>
          <t xml:space="preserve">
Según criterios establecidos en rangos de evaluación
</t>
        </r>
      </text>
    </comment>
    <comment ref="F43" authorId="0" shapeId="0" xr:uid="{00000000-0006-0000-2700-00002D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List>
</comments>
</file>

<file path=xl/comments34.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28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28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28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28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28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28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28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28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H12" authorId="0" shapeId="0" xr:uid="{00000000-0006-0000-2800-000009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2800-00000A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2800-00000B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2800-00000C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2800-00000D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35.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29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29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29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29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29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29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29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29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H12" authorId="0" shapeId="0" xr:uid="{00000000-0006-0000-2900-000009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2900-00000A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2900-00000B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2900-00000C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2900-00000D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 ref="E24" authorId="0" shapeId="0" xr:uid="{00000000-0006-0000-2900-00000E000000}">
      <text>
        <r>
          <rPr>
            <b/>
            <sz val="8"/>
            <color indexed="81"/>
            <rFont val="Tahoma"/>
            <family val="2"/>
          </rPr>
          <t>PwC:</t>
        </r>
        <r>
          <rPr>
            <sz val="8"/>
            <color indexed="81"/>
            <rFont val="Tahoma"/>
            <family val="2"/>
          </rPr>
          <t xml:space="preserve">
Según criterios establecidos en rangos de evaluación
</t>
        </r>
      </text>
    </comment>
    <comment ref="F24" authorId="0" shapeId="0" xr:uid="{00000000-0006-0000-2900-00000F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E25" authorId="0" shapeId="0" xr:uid="{00000000-0006-0000-2900-000010000000}">
      <text>
        <r>
          <rPr>
            <b/>
            <sz val="8"/>
            <color indexed="81"/>
            <rFont val="Tahoma"/>
            <family val="2"/>
          </rPr>
          <t>PwC:</t>
        </r>
        <r>
          <rPr>
            <sz val="8"/>
            <color indexed="81"/>
            <rFont val="Tahoma"/>
            <family val="2"/>
          </rPr>
          <t xml:space="preserve">
Según criterios establecidos en rangos de evaluación
</t>
        </r>
      </text>
    </comment>
    <comment ref="F25" authorId="0" shapeId="0" xr:uid="{00000000-0006-0000-2900-000011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E26" authorId="0" shapeId="0" xr:uid="{00000000-0006-0000-2900-000012000000}">
      <text>
        <r>
          <rPr>
            <b/>
            <sz val="8"/>
            <color indexed="81"/>
            <rFont val="Tahoma"/>
            <family val="2"/>
          </rPr>
          <t>PwC:</t>
        </r>
        <r>
          <rPr>
            <sz val="8"/>
            <color indexed="81"/>
            <rFont val="Tahoma"/>
            <family val="2"/>
          </rPr>
          <t xml:space="preserve">
Según criterios establecidos en rangos de evaluación
</t>
        </r>
      </text>
    </comment>
    <comment ref="F26" authorId="0" shapeId="0" xr:uid="{00000000-0006-0000-2900-000013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E38" authorId="0" shapeId="0" xr:uid="{00000000-0006-0000-2900-000014000000}">
      <text>
        <r>
          <rPr>
            <b/>
            <sz val="8"/>
            <color indexed="81"/>
            <rFont val="Tahoma"/>
            <family val="2"/>
          </rPr>
          <t>PwC:</t>
        </r>
        <r>
          <rPr>
            <sz val="8"/>
            <color indexed="81"/>
            <rFont val="Tahoma"/>
            <family val="2"/>
          </rPr>
          <t xml:space="preserve">
Según criterios establecidos en rangos de evaluación
</t>
        </r>
      </text>
    </comment>
    <comment ref="F38" authorId="0" shapeId="0" xr:uid="{00000000-0006-0000-2900-000015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E39" authorId="0" shapeId="0" xr:uid="{00000000-0006-0000-2900-000016000000}">
      <text>
        <r>
          <rPr>
            <b/>
            <sz val="8"/>
            <color indexed="81"/>
            <rFont val="Tahoma"/>
            <family val="2"/>
          </rPr>
          <t>PwC:</t>
        </r>
        <r>
          <rPr>
            <sz val="8"/>
            <color indexed="81"/>
            <rFont val="Tahoma"/>
            <family val="2"/>
          </rPr>
          <t xml:space="preserve">
Según criterios establecidos en rangos de evaluación
</t>
        </r>
      </text>
    </comment>
    <comment ref="E40" authorId="0" shapeId="0" xr:uid="{00000000-0006-0000-2900-000017000000}">
      <text>
        <r>
          <rPr>
            <b/>
            <sz val="8"/>
            <color indexed="81"/>
            <rFont val="Tahoma"/>
            <family val="2"/>
          </rPr>
          <t>PwC:</t>
        </r>
        <r>
          <rPr>
            <sz val="8"/>
            <color indexed="81"/>
            <rFont val="Tahoma"/>
            <family val="2"/>
          </rPr>
          <t xml:space="preserve">
Según criterios establecidos en rangos de evaluación
</t>
        </r>
      </text>
    </comment>
    <comment ref="E42" authorId="0" shapeId="0" xr:uid="{00000000-0006-0000-2900-000018000000}">
      <text>
        <r>
          <rPr>
            <b/>
            <sz val="8"/>
            <color indexed="81"/>
            <rFont val="Tahoma"/>
            <family val="2"/>
          </rPr>
          <t>PwC:</t>
        </r>
        <r>
          <rPr>
            <sz val="8"/>
            <color indexed="81"/>
            <rFont val="Tahoma"/>
            <family val="2"/>
          </rPr>
          <t xml:space="preserve">
Según criterios establecidos en rangos de evaluación
</t>
        </r>
      </text>
    </comment>
    <comment ref="E43" authorId="0" shapeId="0" xr:uid="{00000000-0006-0000-2900-000019000000}">
      <text>
        <r>
          <rPr>
            <b/>
            <sz val="8"/>
            <color indexed="81"/>
            <rFont val="Tahoma"/>
            <family val="2"/>
          </rPr>
          <t>PwC:</t>
        </r>
        <r>
          <rPr>
            <sz val="8"/>
            <color indexed="81"/>
            <rFont val="Tahoma"/>
            <family val="2"/>
          </rPr>
          <t xml:space="preserve">
Según criterios establecidos en rangos de evaluación
</t>
        </r>
      </text>
    </comment>
    <comment ref="E44" authorId="0" shapeId="0" xr:uid="{00000000-0006-0000-2900-00001A000000}">
      <text>
        <r>
          <rPr>
            <b/>
            <sz val="8"/>
            <color indexed="81"/>
            <rFont val="Tahoma"/>
            <family val="2"/>
          </rPr>
          <t>PwC:</t>
        </r>
        <r>
          <rPr>
            <sz val="8"/>
            <color indexed="81"/>
            <rFont val="Tahoma"/>
            <family val="2"/>
          </rPr>
          <t xml:space="preserve">
Según criterios establecidos en rangos de evaluación
</t>
        </r>
      </text>
    </comment>
    <comment ref="E46" authorId="0" shapeId="0" xr:uid="{00000000-0006-0000-2900-00001B000000}">
      <text>
        <r>
          <rPr>
            <b/>
            <sz val="8"/>
            <color indexed="81"/>
            <rFont val="Tahoma"/>
            <family val="2"/>
          </rPr>
          <t>PwC:</t>
        </r>
        <r>
          <rPr>
            <sz val="8"/>
            <color indexed="81"/>
            <rFont val="Tahoma"/>
            <family val="2"/>
          </rPr>
          <t xml:space="preserve">
Según criterios establecidos en rangos de evaluación
</t>
        </r>
      </text>
    </comment>
    <comment ref="F46" authorId="0" shapeId="0" xr:uid="{00000000-0006-0000-2900-00001C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E47" authorId="0" shapeId="0" xr:uid="{00000000-0006-0000-2900-00001D000000}">
      <text>
        <r>
          <rPr>
            <b/>
            <sz val="8"/>
            <color indexed="81"/>
            <rFont val="Tahoma"/>
            <family val="2"/>
          </rPr>
          <t>PwC:</t>
        </r>
        <r>
          <rPr>
            <sz val="8"/>
            <color indexed="81"/>
            <rFont val="Tahoma"/>
            <family val="2"/>
          </rPr>
          <t xml:space="preserve">
Según criterios establecidos en rangos de evaluación
</t>
        </r>
      </text>
    </comment>
    <comment ref="E48" authorId="0" shapeId="0" xr:uid="{00000000-0006-0000-2900-00001E000000}">
      <text>
        <r>
          <rPr>
            <b/>
            <sz val="8"/>
            <color indexed="81"/>
            <rFont val="Tahoma"/>
            <family val="2"/>
          </rPr>
          <t>PwC:</t>
        </r>
        <r>
          <rPr>
            <sz val="8"/>
            <color indexed="81"/>
            <rFont val="Tahoma"/>
            <family val="2"/>
          </rPr>
          <t xml:space="preserve">
Según criterios establecidos en rangos de evaluación
</t>
        </r>
      </text>
    </comment>
  </commentList>
</comments>
</file>

<file path=xl/comments36.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5" authorId="0" shapeId="0" xr:uid="{00000000-0006-0000-2B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6" authorId="0" shapeId="0" xr:uid="{00000000-0006-0000-2B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8" authorId="0" shapeId="0" xr:uid="{00000000-0006-0000-2B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8" authorId="0" shapeId="0" xr:uid="{00000000-0006-0000-2B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9" authorId="0" shapeId="0" xr:uid="{00000000-0006-0000-2B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9" authorId="0" shapeId="0" xr:uid="{00000000-0006-0000-2B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0" authorId="0" shapeId="0" xr:uid="{00000000-0006-0000-2B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0" authorId="0" shapeId="0" xr:uid="{00000000-0006-0000-2B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1" authorId="0" shapeId="0" xr:uid="{00000000-0006-0000-2B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1" authorId="0" shapeId="0" xr:uid="{00000000-0006-0000-2B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2" authorId="0" shapeId="0" xr:uid="{00000000-0006-0000-2B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2" authorId="0" shapeId="0" xr:uid="{00000000-0006-0000-2B00-00000C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3" authorId="0" shapeId="0" xr:uid="{00000000-0006-0000-2B00-00000D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3" authorId="0" shapeId="0" xr:uid="{00000000-0006-0000-2B00-00000E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 ref="E22" authorId="0" shapeId="0" xr:uid="{00000000-0006-0000-2B00-00000F000000}">
      <text>
        <r>
          <rPr>
            <b/>
            <sz val="8"/>
            <color indexed="81"/>
            <rFont val="Tahoma"/>
            <family val="2"/>
          </rPr>
          <t>PwC:</t>
        </r>
        <r>
          <rPr>
            <sz val="8"/>
            <color indexed="81"/>
            <rFont val="Tahoma"/>
            <family val="2"/>
          </rPr>
          <t xml:space="preserve">
Según criterios establecidos en rangos de evaluación
</t>
        </r>
      </text>
    </comment>
    <comment ref="F22" authorId="0" shapeId="0" xr:uid="{00000000-0006-0000-2B00-000010000000}">
      <text>
        <r>
          <rPr>
            <b/>
            <sz val="8"/>
            <color indexed="81"/>
            <rFont val="Tahoma"/>
            <family val="2"/>
          </rPr>
          <t>PwC:</t>
        </r>
        <r>
          <rPr>
            <sz val="8"/>
            <color indexed="81"/>
            <rFont val="Tahoma"/>
            <family val="2"/>
          </rPr>
          <t xml:space="preserve">
Cuando se trate de indicadores estrategicos, estos planes deben estar alineados con los planes de acción de las dependencias de la secretaria.</t>
        </r>
      </text>
    </comment>
  </commentList>
</comments>
</file>

<file path=xl/comments37.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2C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2C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2C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2C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2C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2C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2C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2C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2C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2C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2C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2C00-00000C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2C00-00000D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2C00-00000E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38.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2D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2D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2D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2D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2D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2D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2D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2D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2D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2D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2D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2D00-00000C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2D00-00000D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2D00-00000E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 ref="E23" authorId="0" shapeId="0" xr:uid="{00000000-0006-0000-2D00-00000F000000}">
      <text>
        <r>
          <rPr>
            <b/>
            <sz val="8"/>
            <color indexed="81"/>
            <rFont val="Tahoma"/>
            <family val="2"/>
          </rPr>
          <t>PwC:</t>
        </r>
        <r>
          <rPr>
            <sz val="8"/>
            <color indexed="81"/>
            <rFont val="Tahoma"/>
            <family val="2"/>
          </rPr>
          <t xml:space="preserve">
Según criterios establecidos en rangos de evaluación
</t>
        </r>
      </text>
    </comment>
    <comment ref="E27" authorId="0" shapeId="0" xr:uid="{00000000-0006-0000-2D00-000010000000}">
      <text>
        <r>
          <rPr>
            <b/>
            <sz val="8"/>
            <color indexed="81"/>
            <rFont val="Tahoma"/>
            <family val="2"/>
          </rPr>
          <t>PwC:</t>
        </r>
        <r>
          <rPr>
            <sz val="8"/>
            <color indexed="81"/>
            <rFont val="Tahoma"/>
            <family val="2"/>
          </rPr>
          <t xml:space="preserve">
Según criterios establecidos en rangos de evaluación
</t>
        </r>
      </text>
    </comment>
    <comment ref="E31" authorId="0" shapeId="0" xr:uid="{00000000-0006-0000-2D00-000011000000}">
      <text>
        <r>
          <rPr>
            <b/>
            <sz val="8"/>
            <color indexed="81"/>
            <rFont val="Tahoma"/>
            <family val="2"/>
          </rPr>
          <t>PwC:</t>
        </r>
        <r>
          <rPr>
            <sz val="8"/>
            <color indexed="81"/>
            <rFont val="Tahoma"/>
            <family val="2"/>
          </rPr>
          <t xml:space="preserve">
Según criterios establecidos en rangos de evaluación
</t>
        </r>
      </text>
    </comment>
    <comment ref="E35" authorId="0" shapeId="0" xr:uid="{00000000-0006-0000-2D00-000012000000}">
      <text>
        <r>
          <rPr>
            <b/>
            <sz val="8"/>
            <color indexed="81"/>
            <rFont val="Tahoma"/>
            <family val="2"/>
          </rPr>
          <t>PwC:</t>
        </r>
        <r>
          <rPr>
            <sz val="8"/>
            <color indexed="81"/>
            <rFont val="Tahoma"/>
            <family val="2"/>
          </rPr>
          <t xml:space="preserve">
Según criterios establecidos en rangos de evaluación
</t>
        </r>
      </text>
    </comment>
    <comment ref="E39" authorId="0" shapeId="0" xr:uid="{00000000-0006-0000-2D00-000013000000}">
      <text>
        <r>
          <rPr>
            <b/>
            <sz val="8"/>
            <color indexed="81"/>
            <rFont val="Tahoma"/>
            <family val="2"/>
          </rPr>
          <t>PwC:</t>
        </r>
        <r>
          <rPr>
            <sz val="8"/>
            <color indexed="81"/>
            <rFont val="Tahoma"/>
            <family val="2"/>
          </rPr>
          <t xml:space="preserve">
Según criterios establecidos en rangos de evaluación
</t>
        </r>
      </text>
    </comment>
    <comment ref="E43" authorId="0" shapeId="0" xr:uid="{00000000-0006-0000-2D00-000014000000}">
      <text>
        <r>
          <rPr>
            <b/>
            <sz val="8"/>
            <color indexed="81"/>
            <rFont val="Tahoma"/>
            <family val="2"/>
          </rPr>
          <t>PwC:</t>
        </r>
        <r>
          <rPr>
            <sz val="8"/>
            <color indexed="81"/>
            <rFont val="Tahoma"/>
            <family val="2"/>
          </rPr>
          <t xml:space="preserve">
Según criterios establecidos en rangos de evaluación
</t>
        </r>
      </text>
    </comment>
    <comment ref="E47" authorId="0" shapeId="0" xr:uid="{00000000-0006-0000-2D00-000015000000}">
      <text>
        <r>
          <rPr>
            <b/>
            <sz val="8"/>
            <color indexed="81"/>
            <rFont val="Tahoma"/>
            <family val="2"/>
          </rPr>
          <t>PwC:</t>
        </r>
        <r>
          <rPr>
            <sz val="8"/>
            <color indexed="81"/>
            <rFont val="Tahoma"/>
            <family val="2"/>
          </rPr>
          <t xml:space="preserve">
Según criterios establecidos en rangos de evaluación
</t>
        </r>
      </text>
    </comment>
    <comment ref="E51" authorId="0" shapeId="0" xr:uid="{00000000-0006-0000-2D00-000016000000}">
      <text>
        <r>
          <rPr>
            <b/>
            <sz val="8"/>
            <color indexed="81"/>
            <rFont val="Tahoma"/>
            <family val="2"/>
          </rPr>
          <t>PwC:</t>
        </r>
        <r>
          <rPr>
            <sz val="8"/>
            <color indexed="81"/>
            <rFont val="Tahoma"/>
            <family val="2"/>
          </rPr>
          <t xml:space="preserve">
Según criterios establecidos en rangos de evaluación
</t>
        </r>
      </text>
    </comment>
    <comment ref="E55" authorId="0" shapeId="0" xr:uid="{00000000-0006-0000-2D00-000017000000}">
      <text>
        <r>
          <rPr>
            <b/>
            <sz val="8"/>
            <color indexed="81"/>
            <rFont val="Tahoma"/>
            <family val="2"/>
          </rPr>
          <t>PwC:</t>
        </r>
        <r>
          <rPr>
            <sz val="8"/>
            <color indexed="81"/>
            <rFont val="Tahoma"/>
            <family val="2"/>
          </rPr>
          <t xml:space="preserve">
Según criterios establecidos en rangos de evaluación
</t>
        </r>
      </text>
    </comment>
    <comment ref="E71" authorId="0" shapeId="0" xr:uid="{00000000-0006-0000-2D00-000018000000}">
      <text>
        <r>
          <rPr>
            <b/>
            <sz val="8"/>
            <color indexed="81"/>
            <rFont val="Tahoma"/>
            <family val="2"/>
          </rPr>
          <t>PwC:</t>
        </r>
        <r>
          <rPr>
            <sz val="8"/>
            <color indexed="81"/>
            <rFont val="Tahoma"/>
            <family val="2"/>
          </rPr>
          <t xml:space="preserve">
Según criterios establecidos en rangos de evaluación
</t>
        </r>
      </text>
    </comment>
    <comment ref="E75" authorId="0" shapeId="0" xr:uid="{00000000-0006-0000-2D00-000019000000}">
      <text>
        <r>
          <rPr>
            <b/>
            <sz val="8"/>
            <color indexed="81"/>
            <rFont val="Tahoma"/>
            <family val="2"/>
          </rPr>
          <t>PwC:</t>
        </r>
        <r>
          <rPr>
            <sz val="8"/>
            <color indexed="81"/>
            <rFont val="Tahoma"/>
            <family val="2"/>
          </rPr>
          <t xml:space="preserve">
Según criterios establecidos en rangos de evaluación
</t>
        </r>
      </text>
    </comment>
    <comment ref="E79" authorId="0" shapeId="0" xr:uid="{00000000-0006-0000-2D00-00001A000000}">
      <text>
        <r>
          <rPr>
            <b/>
            <sz val="8"/>
            <color indexed="81"/>
            <rFont val="Tahoma"/>
            <family val="2"/>
          </rPr>
          <t>PwC:</t>
        </r>
        <r>
          <rPr>
            <sz val="8"/>
            <color indexed="81"/>
            <rFont val="Tahoma"/>
            <family val="2"/>
          </rPr>
          <t xml:space="preserve">
Según criterios establecidos en rangos de evaluación
</t>
        </r>
      </text>
    </comment>
  </commentList>
</comments>
</file>

<file path=xl/comments39.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2E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2E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2E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2E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2E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2E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2E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2E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2E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2E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2E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2E00-00000C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2E00-00000D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2E00-00000E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06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06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06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06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06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06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06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06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06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06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06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0600-00000C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0600-00000D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0600-00000E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40.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2F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2F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2F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2F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2F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2F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2F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2F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2F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2F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2F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2F00-00000C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2F00-00000D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2F00-00000E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41.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30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O6" authorId="0" shapeId="0" xr:uid="{00000000-0006-0000-3000-000002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3000-000003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3000-000004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3000-000005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3000-000006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3000-000007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3000-000008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3000-000009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3000-00000A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3000-00000B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3000-00000C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3000-00000D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3000-00000E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3000-00000F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42.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31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31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31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31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31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31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31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31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31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31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31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3100-00000C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3100-00000D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3100-00000E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43.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32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32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32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32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32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32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32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32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32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32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32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3200-00000C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3200-00000D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3200-00000E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44.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33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33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33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33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33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33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33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33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33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33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33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3300-00000C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3300-00000D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3300-00000E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45.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34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34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34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34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34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34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34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34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34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34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34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3400-00000C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3400-00000D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3400-00000E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46.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35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35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35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35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35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35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35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35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35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35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35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3500-00000C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3500-00000D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3500-00000E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47.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E30" authorId="0" shapeId="0" xr:uid="{00000000-0006-0000-3600-000001000000}">
      <text>
        <r>
          <rPr>
            <b/>
            <sz val="8"/>
            <color indexed="81"/>
            <rFont val="Tahoma"/>
            <family val="2"/>
          </rPr>
          <t>PwC:</t>
        </r>
        <r>
          <rPr>
            <sz val="8"/>
            <color indexed="81"/>
            <rFont val="Tahoma"/>
            <family val="2"/>
          </rPr>
          <t xml:space="preserve">
Según criterios establecidos en rangos de evaluación
</t>
        </r>
      </text>
    </comment>
    <comment ref="F30" authorId="0" shapeId="0" xr:uid="{00000000-0006-0000-3600-000002000000}">
      <text>
        <r>
          <rPr>
            <b/>
            <sz val="8"/>
            <color indexed="81"/>
            <rFont val="Tahoma"/>
            <family val="2"/>
          </rPr>
          <t>PwC:</t>
        </r>
        <r>
          <rPr>
            <sz val="8"/>
            <color indexed="81"/>
            <rFont val="Tahoma"/>
            <family val="2"/>
          </rPr>
          <t xml:space="preserve">
Cuando se trate de indicadores estrategicos, estos planes deben estar alineados con los planes de acción de las dependencias de la secretaria.</t>
        </r>
      </text>
    </comment>
    <comment ref="E31" authorId="0" shapeId="0" xr:uid="{00000000-0006-0000-3600-000003000000}">
      <text>
        <r>
          <rPr>
            <b/>
            <sz val="8"/>
            <color indexed="81"/>
            <rFont val="Tahoma"/>
            <family val="2"/>
          </rPr>
          <t>PwC:</t>
        </r>
        <r>
          <rPr>
            <sz val="8"/>
            <color indexed="81"/>
            <rFont val="Tahoma"/>
            <family val="2"/>
          </rPr>
          <t xml:space="preserve">
Según criterios establecidos en rangos de evaluación
</t>
        </r>
      </text>
    </comment>
    <comment ref="F31" authorId="0" shapeId="0" xr:uid="{00000000-0006-0000-3600-000004000000}">
      <text>
        <r>
          <rPr>
            <b/>
            <sz val="8"/>
            <color indexed="81"/>
            <rFont val="Tahoma"/>
            <family val="2"/>
          </rPr>
          <t>PwC:</t>
        </r>
        <r>
          <rPr>
            <sz val="8"/>
            <color indexed="81"/>
            <rFont val="Tahoma"/>
            <family val="2"/>
          </rPr>
          <t xml:space="preserve">
Cuando se trate de indicadores estrategicos, estos planes deben estar alineados con los planes de acción de las dependencias de la secretaria.</t>
        </r>
      </text>
    </comment>
    <comment ref="E32" authorId="0" shapeId="0" xr:uid="{00000000-0006-0000-3600-000005000000}">
      <text>
        <r>
          <rPr>
            <b/>
            <sz val="8"/>
            <color indexed="81"/>
            <rFont val="Tahoma"/>
            <family val="2"/>
          </rPr>
          <t>PwC:</t>
        </r>
        <r>
          <rPr>
            <sz val="8"/>
            <color indexed="81"/>
            <rFont val="Tahoma"/>
            <family val="2"/>
          </rPr>
          <t xml:space="preserve">
Según criterios establecidos en rangos de evaluación
</t>
        </r>
      </text>
    </comment>
    <comment ref="F32" authorId="0" shapeId="0" xr:uid="{00000000-0006-0000-3600-000006000000}">
      <text>
        <r>
          <rPr>
            <b/>
            <sz val="8"/>
            <color indexed="81"/>
            <rFont val="Tahoma"/>
            <family val="2"/>
          </rPr>
          <t>PwC:</t>
        </r>
        <r>
          <rPr>
            <sz val="8"/>
            <color indexed="81"/>
            <rFont val="Tahoma"/>
            <family val="2"/>
          </rPr>
          <t xml:space="preserve">
Cuando se trate de indicadores estrategicos, estos planes deben estar alineados con los planes de acción de las dependencias de la secretaria.</t>
        </r>
      </text>
    </comment>
    <comment ref="E33" authorId="0" shapeId="0" xr:uid="{00000000-0006-0000-3600-000007000000}">
      <text>
        <r>
          <rPr>
            <b/>
            <sz val="8"/>
            <color indexed="81"/>
            <rFont val="Tahoma"/>
            <family val="2"/>
          </rPr>
          <t>PwC:</t>
        </r>
        <r>
          <rPr>
            <sz val="8"/>
            <color indexed="81"/>
            <rFont val="Tahoma"/>
            <family val="2"/>
          </rPr>
          <t xml:space="preserve">
Según criterios establecidos en rangos de evaluación
</t>
        </r>
      </text>
    </comment>
    <comment ref="F33" authorId="0" shapeId="0" xr:uid="{00000000-0006-0000-3600-000008000000}">
      <text>
        <r>
          <rPr>
            <b/>
            <sz val="8"/>
            <color indexed="81"/>
            <rFont val="Tahoma"/>
            <family val="2"/>
          </rPr>
          <t>PwC:</t>
        </r>
        <r>
          <rPr>
            <sz val="8"/>
            <color indexed="81"/>
            <rFont val="Tahoma"/>
            <family val="2"/>
          </rPr>
          <t xml:space="preserve">
Cuando se trate de indicadores estrategicos, estos planes deben estar alineados con los planes de acción de las dependencias de la secretaria.</t>
        </r>
      </text>
    </comment>
    <comment ref="E34" authorId="0" shapeId="0" xr:uid="{00000000-0006-0000-3600-000009000000}">
      <text>
        <r>
          <rPr>
            <b/>
            <sz val="8"/>
            <color indexed="81"/>
            <rFont val="Tahoma"/>
            <family val="2"/>
          </rPr>
          <t>PwC:</t>
        </r>
        <r>
          <rPr>
            <sz val="8"/>
            <color indexed="81"/>
            <rFont val="Tahoma"/>
            <family val="2"/>
          </rPr>
          <t xml:space="preserve">
Según criterios establecidos en rangos de evaluación
</t>
        </r>
      </text>
    </comment>
    <comment ref="F34" authorId="0" shapeId="0" xr:uid="{00000000-0006-0000-3600-00000A000000}">
      <text>
        <r>
          <rPr>
            <b/>
            <sz val="8"/>
            <color indexed="81"/>
            <rFont val="Tahoma"/>
            <family val="2"/>
          </rPr>
          <t>PwC:</t>
        </r>
        <r>
          <rPr>
            <sz val="8"/>
            <color indexed="81"/>
            <rFont val="Tahoma"/>
            <family val="2"/>
          </rPr>
          <t xml:space="preserve">
Cuando se trate de indicadores estrategicos, estos planes deben estar alineados con los planes de acción de las dependencias de la secretaria.</t>
        </r>
      </text>
    </comment>
    <comment ref="E35" authorId="0" shapeId="0" xr:uid="{00000000-0006-0000-3600-00000B000000}">
      <text>
        <r>
          <rPr>
            <b/>
            <sz val="8"/>
            <color indexed="81"/>
            <rFont val="Tahoma"/>
            <family val="2"/>
          </rPr>
          <t>PwC:</t>
        </r>
        <r>
          <rPr>
            <sz val="8"/>
            <color indexed="81"/>
            <rFont val="Tahoma"/>
            <family val="2"/>
          </rPr>
          <t xml:space="preserve">
Según criterios establecidos en rangos de evaluación
</t>
        </r>
      </text>
    </comment>
    <comment ref="F35" authorId="0" shapeId="0" xr:uid="{00000000-0006-0000-3600-00000C000000}">
      <text>
        <r>
          <rPr>
            <b/>
            <sz val="8"/>
            <color indexed="81"/>
            <rFont val="Tahoma"/>
            <family val="2"/>
          </rPr>
          <t>PwC:</t>
        </r>
        <r>
          <rPr>
            <sz val="8"/>
            <color indexed="81"/>
            <rFont val="Tahoma"/>
            <family val="2"/>
          </rPr>
          <t xml:space="preserve">
Cuando se trate de indicadores estrategicos, estos planes deben estar alineados con los planes de acción de las dependencias de la secretaria.</t>
        </r>
      </text>
    </comment>
    <comment ref="E36" authorId="0" shapeId="0" xr:uid="{00000000-0006-0000-3600-00000D000000}">
      <text>
        <r>
          <rPr>
            <b/>
            <sz val="8"/>
            <color indexed="81"/>
            <rFont val="Tahoma"/>
            <family val="2"/>
          </rPr>
          <t>PwC:</t>
        </r>
        <r>
          <rPr>
            <sz val="8"/>
            <color indexed="81"/>
            <rFont val="Tahoma"/>
            <family val="2"/>
          </rPr>
          <t xml:space="preserve">
Según criterios establecidos en rangos de evaluación
</t>
        </r>
      </text>
    </comment>
    <comment ref="F36" authorId="0" shapeId="0" xr:uid="{00000000-0006-0000-3600-00000E000000}">
      <text>
        <r>
          <rPr>
            <b/>
            <sz val="8"/>
            <color indexed="81"/>
            <rFont val="Tahoma"/>
            <family val="2"/>
          </rPr>
          <t>PwC:</t>
        </r>
        <r>
          <rPr>
            <sz val="8"/>
            <color indexed="81"/>
            <rFont val="Tahoma"/>
            <family val="2"/>
          </rPr>
          <t xml:space="preserve">
Cuando se trate de indicadores estrategicos, estos planes deben estar alineados con los planes de acción de las dependencias de la secretaria.</t>
        </r>
      </text>
    </comment>
    <comment ref="E37" authorId="0" shapeId="0" xr:uid="{00000000-0006-0000-3600-00000F000000}">
      <text>
        <r>
          <rPr>
            <b/>
            <sz val="8"/>
            <color indexed="81"/>
            <rFont val="Tahoma"/>
            <family val="2"/>
          </rPr>
          <t>PwC:</t>
        </r>
        <r>
          <rPr>
            <sz val="8"/>
            <color indexed="81"/>
            <rFont val="Tahoma"/>
            <family val="2"/>
          </rPr>
          <t xml:space="preserve">
Según criterios establecidos en rangos de evaluación
</t>
        </r>
      </text>
    </comment>
    <comment ref="F37" authorId="0" shapeId="0" xr:uid="{00000000-0006-0000-3600-000010000000}">
      <text>
        <r>
          <rPr>
            <b/>
            <sz val="8"/>
            <color indexed="81"/>
            <rFont val="Tahoma"/>
            <family val="2"/>
          </rPr>
          <t>PwC:</t>
        </r>
        <r>
          <rPr>
            <sz val="8"/>
            <color indexed="81"/>
            <rFont val="Tahoma"/>
            <family val="2"/>
          </rPr>
          <t xml:space="preserve">
Cuando se trate de indicadores estrategicos, estos planes deben estar alineados con los planes de acción de las dependencias de la secretaria.</t>
        </r>
      </text>
    </comment>
    <comment ref="E42" authorId="0" shapeId="0" xr:uid="{00000000-0006-0000-3600-000011000000}">
      <text>
        <r>
          <rPr>
            <b/>
            <sz val="8"/>
            <color indexed="81"/>
            <rFont val="Tahoma"/>
            <family val="2"/>
          </rPr>
          <t>PwC:</t>
        </r>
        <r>
          <rPr>
            <sz val="8"/>
            <color indexed="81"/>
            <rFont val="Tahoma"/>
            <family val="2"/>
          </rPr>
          <t xml:space="preserve">
Según criterios establecidos en rangos de evaluación
</t>
        </r>
      </text>
    </comment>
    <comment ref="F42" authorId="0" shapeId="0" xr:uid="{00000000-0006-0000-3600-000012000000}">
      <text>
        <r>
          <rPr>
            <b/>
            <sz val="8"/>
            <color indexed="81"/>
            <rFont val="Tahoma"/>
            <family val="2"/>
          </rPr>
          <t>PwC:</t>
        </r>
        <r>
          <rPr>
            <sz val="8"/>
            <color indexed="81"/>
            <rFont val="Tahoma"/>
            <family val="2"/>
          </rPr>
          <t xml:space="preserve">
Cuando se trate de indicadores estrategicos, estos planes deben estar alineados con los planes de acción de las dependencias de la secretaria.</t>
        </r>
      </text>
    </comment>
    <comment ref="E43" authorId="0" shapeId="0" xr:uid="{00000000-0006-0000-3600-000013000000}">
      <text>
        <r>
          <rPr>
            <b/>
            <sz val="8"/>
            <color indexed="81"/>
            <rFont val="Tahoma"/>
            <family val="2"/>
          </rPr>
          <t>PwC:</t>
        </r>
        <r>
          <rPr>
            <sz val="8"/>
            <color indexed="81"/>
            <rFont val="Tahoma"/>
            <family val="2"/>
          </rPr>
          <t xml:space="preserve">
Según criterios establecidos en rangos de evaluación
</t>
        </r>
      </text>
    </comment>
    <comment ref="F43" authorId="0" shapeId="0" xr:uid="{00000000-0006-0000-3600-000014000000}">
      <text>
        <r>
          <rPr>
            <b/>
            <sz val="8"/>
            <color indexed="81"/>
            <rFont val="Tahoma"/>
            <family val="2"/>
          </rPr>
          <t>PwC:</t>
        </r>
        <r>
          <rPr>
            <sz val="8"/>
            <color indexed="81"/>
            <rFont val="Tahoma"/>
            <family val="2"/>
          </rPr>
          <t xml:space="preserve">
Cuando se trate de indicadores estrategicos, estos planes deben estar alineados con los planes de acción de las dependencias de la secretaria.</t>
        </r>
      </text>
    </comment>
    <comment ref="E44" authorId="0" shapeId="0" xr:uid="{00000000-0006-0000-3600-000015000000}">
      <text>
        <r>
          <rPr>
            <b/>
            <sz val="8"/>
            <color indexed="81"/>
            <rFont val="Tahoma"/>
            <family val="2"/>
          </rPr>
          <t>PwC:</t>
        </r>
        <r>
          <rPr>
            <sz val="8"/>
            <color indexed="81"/>
            <rFont val="Tahoma"/>
            <family val="2"/>
          </rPr>
          <t xml:space="preserve">
Según criterios establecidos en rangos de evaluación
</t>
        </r>
      </text>
    </comment>
    <comment ref="F44" authorId="0" shapeId="0" xr:uid="{00000000-0006-0000-3600-000016000000}">
      <text>
        <r>
          <rPr>
            <b/>
            <sz val="8"/>
            <color indexed="81"/>
            <rFont val="Tahoma"/>
            <family val="2"/>
          </rPr>
          <t>PwC:</t>
        </r>
        <r>
          <rPr>
            <sz val="8"/>
            <color indexed="81"/>
            <rFont val="Tahoma"/>
            <family val="2"/>
          </rPr>
          <t xml:space="preserve">
Cuando se trate de indicadores estrategicos, estos planes deben estar alineados con los planes de acción de las dependencias de la secretaria.</t>
        </r>
      </text>
    </comment>
    <comment ref="E45" authorId="0" shapeId="0" xr:uid="{00000000-0006-0000-3600-000017000000}">
      <text>
        <r>
          <rPr>
            <b/>
            <sz val="8"/>
            <color indexed="81"/>
            <rFont val="Tahoma"/>
            <family val="2"/>
          </rPr>
          <t>PwC:</t>
        </r>
        <r>
          <rPr>
            <sz val="8"/>
            <color indexed="81"/>
            <rFont val="Tahoma"/>
            <family val="2"/>
          </rPr>
          <t xml:space="preserve">
Según criterios establecidos en rangos de evaluación
</t>
        </r>
      </text>
    </comment>
    <comment ref="F45" authorId="0" shapeId="0" xr:uid="{00000000-0006-0000-3600-000018000000}">
      <text>
        <r>
          <rPr>
            <b/>
            <sz val="8"/>
            <color indexed="81"/>
            <rFont val="Tahoma"/>
            <family val="2"/>
          </rPr>
          <t>PwC:</t>
        </r>
        <r>
          <rPr>
            <sz val="8"/>
            <color indexed="81"/>
            <rFont val="Tahoma"/>
            <family val="2"/>
          </rPr>
          <t xml:space="preserve">
Cuando se trate de indicadores estrategicos, estos planes deben estar alineados con los planes de acción de las dependencias de la secretaria.</t>
        </r>
      </text>
    </comment>
  </commentList>
</comments>
</file>

<file path=xl/comments48.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38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38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38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38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38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38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38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38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38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38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38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3800-00000C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3800-00000D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3800-00000E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 ref="B17" authorId="0" shapeId="0" xr:uid="{F9C9DB8D-57FA-4EE5-ABBF-4ADCDFD4EC0D}">
      <text>
        <r>
          <rPr>
            <b/>
            <sz val="8"/>
            <color indexed="81"/>
            <rFont val="Tahoma"/>
            <family val="2"/>
          </rPr>
          <t>PwC:</t>
        </r>
        <r>
          <rPr>
            <sz val="8"/>
            <color indexed="81"/>
            <rFont val="Tahoma"/>
            <family val="2"/>
          </rPr>
          <t xml:space="preserve">
Medición, comportamiento o estimación del indicador al inicio de la gestión de gobierno</t>
        </r>
      </text>
    </comment>
    <comment ref="F17" authorId="0" shapeId="0" xr:uid="{6923B612-5C40-4358-A397-B88B6C81E851}">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 ref="E26" authorId="0" shapeId="0" xr:uid="{00000000-0006-0000-3800-00000F000000}">
      <text>
        <r>
          <rPr>
            <b/>
            <sz val="8"/>
            <color indexed="81"/>
            <rFont val="Tahoma"/>
            <family val="2"/>
          </rPr>
          <t>PwC:</t>
        </r>
        <r>
          <rPr>
            <sz val="8"/>
            <color indexed="81"/>
            <rFont val="Tahoma"/>
            <family val="2"/>
          </rPr>
          <t xml:space="preserve">
Según criterios establecidos en rangos de evaluación
</t>
        </r>
      </text>
    </comment>
    <comment ref="F26" authorId="0" shapeId="0" xr:uid="{00000000-0006-0000-3800-000010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27" authorId="0" shapeId="0" xr:uid="{00000000-0006-0000-3800-000011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28" authorId="0" shapeId="0" xr:uid="{00000000-0006-0000-3800-000012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29" authorId="0" shapeId="0" xr:uid="{00000000-0006-0000-3800-000013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30" authorId="0" shapeId="0" xr:uid="{00000000-0006-0000-3800-000014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31" authorId="0" shapeId="0" xr:uid="{00000000-0006-0000-3800-000015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32" authorId="0" shapeId="0" xr:uid="{00000000-0006-0000-3800-000016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33" authorId="0" shapeId="0" xr:uid="{00000000-0006-0000-3800-000017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34" authorId="0" shapeId="0" xr:uid="{00000000-0006-0000-3800-000018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35" authorId="0" shapeId="0" xr:uid="{00000000-0006-0000-3800-000019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36" authorId="0" shapeId="0" xr:uid="{00000000-0006-0000-3800-00001A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37" authorId="0" shapeId="0" xr:uid="{00000000-0006-0000-3800-00001B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38" authorId="0" shapeId="0" xr:uid="{00000000-0006-0000-3800-00001C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39" authorId="0" shapeId="0" xr:uid="{00000000-0006-0000-3800-00001D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40" authorId="0" shapeId="0" xr:uid="{00000000-0006-0000-3800-00001E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41" authorId="0" shapeId="0" xr:uid="{00000000-0006-0000-3800-00001F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43" authorId="0" shapeId="0" xr:uid="{00000000-0006-0000-3800-000020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44" authorId="0" shapeId="0" xr:uid="{00000000-0006-0000-3800-000021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45" authorId="0" shapeId="0" xr:uid="{00000000-0006-0000-3800-000022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47" authorId="0" shapeId="0" xr:uid="{00000000-0006-0000-3800-000023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48" authorId="0" shapeId="0" xr:uid="{00000000-0006-0000-3800-000024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49" authorId="0" shapeId="0" xr:uid="{00000000-0006-0000-3800-000025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50" authorId="0" shapeId="0" xr:uid="{00000000-0006-0000-3800-000026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51" authorId="0" shapeId="0" xr:uid="{00000000-0006-0000-3800-000027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52" authorId="0" shapeId="0" xr:uid="{00000000-0006-0000-3800-000028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53" authorId="0" shapeId="0" xr:uid="{00000000-0006-0000-3800-000029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54" authorId="0" shapeId="0" xr:uid="{00000000-0006-0000-3800-00002A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55" authorId="0" shapeId="0" xr:uid="{00000000-0006-0000-3800-00002B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56" authorId="0" shapeId="0" xr:uid="{00000000-0006-0000-3800-00002C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57" authorId="0" shapeId="0" xr:uid="{00000000-0006-0000-3800-00002D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58" authorId="0" shapeId="0" xr:uid="{00000000-0006-0000-3800-00002E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 ref="F59" authorId="0" shapeId="0" xr:uid="{00000000-0006-0000-3800-00002F000000}">
      <text>
        <r>
          <rPr>
            <b/>
            <sz val="8"/>
            <color indexed="81"/>
            <rFont val="Tahoma"/>
            <family val="2"/>
          </rPr>
          <t>PwC:</t>
        </r>
        <r>
          <rPr>
            <sz val="8"/>
            <color indexed="81"/>
            <rFont val="Tahoma"/>
            <family val="2"/>
          </rPr>
          <t xml:space="preserve">
Cuando se trate de indicadores estratégicos, estos planes deben estar alineados con los planes de acción de las dependencias de la secretaria.</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07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07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07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07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07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07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07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07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07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07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07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0700-00000C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08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08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08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08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08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08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08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08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08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08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08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0800-00000C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0800-00000D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0800-00000E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09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09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09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09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09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0900-000006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De</t>
        </r>
      </text>
    </comment>
    <comment ref="B11" authorId="0" shapeId="0" xr:uid="{00000000-0006-0000-09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B12" authorId="0" shapeId="0" xr:uid="{00000000-0006-0000-0900-000008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0900-000009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0900-00000A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0900-00000B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0900-00000C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0900-00000D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0A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0A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0A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0A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0A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0A00-000006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1" authorId="0" shapeId="0" xr:uid="{00000000-0006-0000-0A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0A00-000008000000}">
      <text>
        <r>
          <rPr>
            <b/>
            <sz val="8"/>
            <color indexed="81"/>
            <rFont val="Tahoma"/>
            <family val="2"/>
          </rPr>
          <t>PwC:</t>
        </r>
        <r>
          <rPr>
            <sz val="8"/>
            <color indexed="81"/>
            <rFont val="Tahoma"/>
            <family val="2"/>
          </rPr>
          <t xml:space="preserve">
INCLUYE:
</t>
        </r>
        <r>
          <rPr>
            <sz val="10"/>
            <color indexed="81"/>
            <rFont val="Tahoma"/>
            <family val="2"/>
          </rPr>
          <t xml:space="preserve">Cuáles son las variables que componen el indicador?
Cuál es el concepto de estas variables? </t>
        </r>
        <r>
          <rPr>
            <sz val="8"/>
            <color indexed="81"/>
            <rFont val="Tahoma"/>
            <family val="2"/>
          </rPr>
          <t xml:space="preserve">
</t>
        </r>
      </text>
    </comment>
    <comment ref="B12" authorId="0" shapeId="0" xr:uid="{00000000-0006-0000-0A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0A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0A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0A00-00000C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0A00-00000D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0A00-00000E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PwC</author>
  </authors>
  <commentList>
    <comment ref="F6" authorId="0" shapeId="0" xr:uid="{00000000-0006-0000-0E00-000001000000}">
      <text>
        <r>
          <rPr>
            <b/>
            <sz val="8"/>
            <color indexed="81"/>
            <rFont val="Tahoma"/>
            <family val="2"/>
          </rPr>
          <t>PwC:</t>
        </r>
        <r>
          <rPr>
            <sz val="8"/>
            <color indexed="81"/>
            <rFont val="Tahoma"/>
            <family val="2"/>
          </rPr>
          <t xml:space="preserve">
</t>
        </r>
        <r>
          <rPr>
            <sz val="10"/>
            <color indexed="81"/>
            <rFont val="Tahoma"/>
            <family val="2"/>
          </rPr>
          <t>Corresponde al nombre a o la expresión que identifica el indicador</t>
        </r>
      </text>
    </comment>
    <comment ref="I7" authorId="0" shapeId="0" xr:uid="{00000000-0006-0000-0E00-000002000000}">
      <text>
        <r>
          <rPr>
            <b/>
            <sz val="8"/>
            <color indexed="81"/>
            <rFont val="Tahoma"/>
            <family val="2"/>
          </rPr>
          <t>PwC:</t>
        </r>
        <r>
          <rPr>
            <sz val="8"/>
            <color indexed="81"/>
            <rFont val="Tahoma"/>
            <family val="2"/>
          </rPr>
          <t xml:space="preserve">
Se marcará SI cuando el indicador pertenezca al conjunto de indicadores inicialmente definido por el MEN en su tablero de indicadores, y NO cuando el indicador haya sido agregado en la secretaria al tablero.</t>
        </r>
      </text>
    </comment>
    <comment ref="B9" authorId="0" shapeId="0" xr:uid="{00000000-0006-0000-0E00-000003000000}">
      <text>
        <r>
          <rPr>
            <b/>
            <sz val="8"/>
            <color indexed="81"/>
            <rFont val="Tahoma"/>
            <family val="2"/>
          </rPr>
          <t>PwC:</t>
        </r>
        <r>
          <rPr>
            <sz val="8"/>
            <color indexed="81"/>
            <rFont val="Tahoma"/>
            <family val="2"/>
          </rPr>
          <t xml:space="preserve">
INCLUYE:
</t>
        </r>
        <r>
          <rPr>
            <sz val="10"/>
            <color indexed="81"/>
            <rFont val="Tahoma"/>
            <family val="2"/>
          </rPr>
          <t>Qué se espera obtener del indicador?
Cuál es su finalidad?
Qué busca medir? 
Qué uso se espera dar?</t>
        </r>
        <r>
          <rPr>
            <sz val="8"/>
            <color indexed="81"/>
            <rFont val="Tahoma"/>
            <family val="2"/>
          </rPr>
          <t xml:space="preserve">
</t>
        </r>
      </text>
    </comment>
    <comment ref="H9" authorId="0" shapeId="0" xr:uid="{00000000-0006-0000-0E00-000004000000}">
      <text>
        <r>
          <rPr>
            <b/>
            <sz val="8"/>
            <color indexed="81"/>
            <rFont val="Tahoma"/>
            <family val="2"/>
          </rPr>
          <t>PwC:</t>
        </r>
        <r>
          <rPr>
            <sz val="8"/>
            <color indexed="81"/>
            <rFont val="Tahoma"/>
            <family val="2"/>
          </rPr>
          <t xml:space="preserve">
INCLUYE:
</t>
        </r>
        <r>
          <rPr>
            <sz val="10"/>
            <color indexed="81"/>
            <rFont val="Tahoma"/>
            <family val="2"/>
          </rPr>
          <t>Por qué es importante su construcción y análisis ?
Por qué el indicador es adecuado para cumplir el objetivo qué se espera de el?</t>
        </r>
      </text>
    </comment>
    <comment ref="B10" authorId="0" shapeId="0" xr:uid="{00000000-0006-0000-0E00-000005000000}">
      <text>
        <r>
          <rPr>
            <b/>
            <sz val="8"/>
            <color indexed="81"/>
            <rFont val="Tahoma"/>
            <family val="2"/>
          </rPr>
          <t>PwC:</t>
        </r>
        <r>
          <rPr>
            <sz val="8"/>
            <color indexed="81"/>
            <rFont val="Tahoma"/>
            <family val="2"/>
          </rPr>
          <t xml:space="preserve">
INCLUYE:
</t>
        </r>
        <r>
          <rPr>
            <sz val="10"/>
            <color indexed="81"/>
            <rFont val="Tahoma"/>
            <family val="2"/>
          </rPr>
          <t>Cómo se mide el indicador?
Cómo de expresa el indicador?
Esta puede ser:  porcentaje, razón, etc.</t>
        </r>
        <r>
          <rPr>
            <sz val="8"/>
            <color indexed="81"/>
            <rFont val="Tahoma"/>
            <family val="2"/>
          </rPr>
          <t xml:space="preserve">
</t>
        </r>
      </text>
    </comment>
    <comment ref="H10" authorId="0" shapeId="0" xr:uid="{00000000-0006-0000-0E00-000006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1" authorId="0" shapeId="0" xr:uid="{00000000-0006-0000-0E00-000007000000}">
      <text>
        <r>
          <rPr>
            <b/>
            <sz val="8"/>
            <color indexed="81"/>
            <rFont val="Tahoma"/>
            <family val="2"/>
          </rPr>
          <t>PwC:</t>
        </r>
        <r>
          <rPr>
            <sz val="8"/>
            <color indexed="81"/>
            <rFont val="Tahoma"/>
            <family val="2"/>
          </rPr>
          <t xml:space="preserve">
INCLUYE:
</t>
        </r>
        <r>
          <rPr>
            <sz val="10"/>
            <color indexed="81"/>
            <rFont val="Tahoma"/>
            <family val="2"/>
          </rPr>
          <t>Fórmula de construcción del indicador</t>
        </r>
      </text>
    </comment>
    <comment ref="H11" authorId="0" shapeId="0" xr:uid="{00000000-0006-0000-0E00-000008000000}">
      <text>
        <r>
          <rPr>
            <b/>
            <sz val="8"/>
            <color indexed="81"/>
            <rFont val="Tahoma"/>
            <family val="2"/>
          </rPr>
          <t>PwC:</t>
        </r>
        <r>
          <rPr>
            <sz val="8"/>
            <color indexed="81"/>
            <rFont val="Tahoma"/>
            <family val="2"/>
          </rPr>
          <t xml:space="preserve">
INCLUYE:
</t>
        </r>
        <r>
          <rPr>
            <sz val="10"/>
            <color indexed="81"/>
            <rFont val="Tahoma"/>
            <family val="2"/>
          </rPr>
          <t>Cuál es la metodología de recolección y procesamiento de las variables y del indicador calculado?
Los datos cómo están presentados?, Cuál es su desagregación?
Qué aspectos deben ser tenidos en cuenta para su análisis?
Contra qué información puede ser comparado los resultados del indicador?</t>
        </r>
        <r>
          <rPr>
            <sz val="8"/>
            <color indexed="81"/>
            <rFont val="Tahoma"/>
            <family val="2"/>
          </rPr>
          <t xml:space="preserve">
</t>
        </r>
      </text>
    </comment>
    <comment ref="B12" authorId="0" shapeId="0" xr:uid="{00000000-0006-0000-0E00-000009000000}">
      <text>
        <r>
          <rPr>
            <b/>
            <sz val="8"/>
            <color indexed="81"/>
            <rFont val="Tahoma"/>
            <family val="2"/>
          </rPr>
          <t>PwC:</t>
        </r>
        <r>
          <rPr>
            <sz val="8"/>
            <color indexed="81"/>
            <rFont val="Tahoma"/>
            <family val="2"/>
          </rPr>
          <t xml:space="preserve">
INCLUYE:
</t>
        </r>
        <r>
          <rPr>
            <sz val="10"/>
            <color indexed="81"/>
            <rFont val="Tahoma"/>
            <family val="2"/>
          </rPr>
          <t>Cuáles entidades externas o dependencias del MEN son las encargadas del procesamiento y divulgación de la información insumo para el cálculo del indicador?</t>
        </r>
      </text>
    </comment>
    <comment ref="H12" authorId="0" shapeId="0" xr:uid="{00000000-0006-0000-0E00-00000A000000}">
      <text>
        <r>
          <rPr>
            <b/>
            <sz val="8"/>
            <color indexed="81"/>
            <rFont val="Tahoma"/>
            <family val="2"/>
          </rPr>
          <t>PwC:</t>
        </r>
        <r>
          <rPr>
            <sz val="8"/>
            <color indexed="81"/>
            <rFont val="Tahoma"/>
            <family val="2"/>
          </rPr>
          <t xml:space="preserve">
INCLUYE:
</t>
        </r>
        <r>
          <rPr>
            <sz val="10"/>
            <color indexed="81"/>
            <rFont val="Tahoma"/>
            <family val="2"/>
          </rPr>
          <t>Cada cuánto tiempo debe ser calculado el indicador?
Con qué frecuencia?.
Esta puede ser:  censal, anual, trimestral, mensual, diaria, etc.</t>
        </r>
        <r>
          <rPr>
            <sz val="8"/>
            <color indexed="81"/>
            <rFont val="Tahoma"/>
            <family val="2"/>
          </rPr>
          <t xml:space="preserve">
</t>
        </r>
      </text>
    </comment>
    <comment ref="B13" authorId="0" shapeId="0" xr:uid="{00000000-0006-0000-0E00-00000B000000}">
      <text>
        <r>
          <rPr>
            <b/>
            <sz val="8"/>
            <color indexed="81"/>
            <rFont val="Tahoma"/>
            <family val="2"/>
          </rPr>
          <t>PwC:</t>
        </r>
        <r>
          <rPr>
            <sz val="8"/>
            <color indexed="81"/>
            <rFont val="Tahoma"/>
            <family val="2"/>
          </rPr>
          <t xml:space="preserve">
</t>
        </r>
        <r>
          <rPr>
            <sz val="10"/>
            <color indexed="81"/>
            <rFont val="Tahoma"/>
            <family val="2"/>
          </rPr>
          <t>Responsable de obtener la medición del indicador</t>
        </r>
      </text>
    </comment>
    <comment ref="H13" authorId="0" shapeId="0" xr:uid="{00000000-0006-0000-0E00-00000C000000}">
      <text>
        <r>
          <rPr>
            <b/>
            <sz val="8"/>
            <color indexed="81"/>
            <rFont val="Tahoma"/>
            <family val="2"/>
          </rPr>
          <t>PwC:</t>
        </r>
        <r>
          <rPr>
            <sz val="8"/>
            <color indexed="81"/>
            <rFont val="Tahoma"/>
            <family val="2"/>
          </rPr>
          <t xml:space="preserve">
</t>
        </r>
        <r>
          <rPr>
            <sz val="10"/>
            <color indexed="81"/>
            <rFont val="Tahoma"/>
            <family val="2"/>
          </rPr>
          <t>Responsable del seguimiento, validación de resultados y definición de planes de acción sobre el indicador</t>
        </r>
      </text>
    </comment>
    <comment ref="B14" authorId="0" shapeId="0" xr:uid="{00000000-0006-0000-0E00-00000D000000}">
      <text>
        <r>
          <rPr>
            <b/>
            <sz val="8"/>
            <color indexed="81"/>
            <rFont val="Tahoma"/>
            <family val="2"/>
          </rPr>
          <t>PwC:</t>
        </r>
        <r>
          <rPr>
            <sz val="8"/>
            <color indexed="81"/>
            <rFont val="Tahoma"/>
            <family val="2"/>
          </rPr>
          <t xml:space="preserve">
Medición, comportamiento o estimación del indicador al inicio de la gestión de gobierno</t>
        </r>
      </text>
    </comment>
    <comment ref="F14" authorId="0" shapeId="0" xr:uid="{00000000-0006-0000-0E00-00000E000000}">
      <text>
        <r>
          <rPr>
            <b/>
            <sz val="8"/>
            <color indexed="81"/>
            <rFont val="Tahoma"/>
            <family val="2"/>
          </rPr>
          <t>PwC:</t>
        </r>
        <r>
          <rPr>
            <sz val="8"/>
            <color indexed="81"/>
            <rFont val="Tahoma"/>
            <family val="2"/>
          </rPr>
          <t xml:space="preserve">
Objetivo propuesto para el indicador, para indicadores estratégicos debe involucrar meta anual según Plan Indicativo</t>
        </r>
      </text>
    </comment>
  </commentList>
</comments>
</file>

<file path=xl/sharedStrings.xml><?xml version="1.0" encoding="utf-8"?>
<sst xmlns="http://schemas.openxmlformats.org/spreadsheetml/2006/main" count="6416" uniqueCount="1902">
  <si>
    <t>SECRETARIA DE EDUCACION Y CULTURA DEL TOLIMA
CONSOLIDADO INDICADORES DEL SISTEMA DE GESTION DE CALIDAD</t>
  </si>
  <si>
    <t>ALTO cuando poblacion mayor a</t>
  </si>
  <si>
    <t>MEDIO poblacion entre</t>
  </si>
  <si>
    <t>BAJO poblacion menor a</t>
  </si>
  <si>
    <t>MACROPROCESO</t>
  </si>
  <si>
    <t>PROCESO</t>
  </si>
  <si>
    <t>CODIGO DEL INDICADOR</t>
  </si>
  <si>
    <t>NOMBRE DEL INDICADOR</t>
  </si>
  <si>
    <t>OBJETIVO DEL INDICADOR</t>
  </si>
  <si>
    <t>PERTINENCIA DEL INDICADOR</t>
  </si>
  <si>
    <t>DEFINICION DE VARIABLES</t>
  </si>
  <si>
    <t>FÓRMULA</t>
  </si>
  <si>
    <t>ASPECTOS METODOLOGICOS</t>
  </si>
  <si>
    <t>FUENTE DE LOS DATOS</t>
  </si>
  <si>
    <t>UNIDAD DE MEDIDA</t>
  </si>
  <si>
    <t>PERIODICIDAD</t>
  </si>
  <si>
    <t>LINEA BASE</t>
  </si>
  <si>
    <t>META</t>
  </si>
  <si>
    <t>BUENO cuando sea mayor</t>
  </si>
  <si>
    <t>REGULAR entre</t>
  </si>
  <si>
    <t>MALO menor a</t>
  </si>
  <si>
    <t>RESPONSABLE GENERAR EL INDICADOR</t>
  </si>
  <si>
    <t>RESPONSABLE DEL SEGUIMIENTO</t>
  </si>
  <si>
    <t>OBSERVACIONES</t>
  </si>
  <si>
    <t>C. GESTION DE LA COBERTURA EDUCATIVA</t>
  </si>
  <si>
    <t xml:space="preserve">  C01. ESTABLECER LAS DIRECTRICES, CRITERIOS, PROCEDIMIENTOS Y CRONOGRAMA PARA LA ORGANIZACIÓN Y GESTIÓN DE COBERTURA DEL SERVICIO EDUCATIVO</t>
  </si>
  <si>
    <t>C01.001</t>
  </si>
  <si>
    <t>Asistencia a las capacitaciones del Proceso</t>
  </si>
  <si>
    <t>Conocer el nivel de asistencia a las jornadas de capacitación en la  Gestión de la Cobertura del Servicio Educativo</t>
  </si>
  <si>
    <t>Número de Asistentes  a las jornadas de capacitación con base en el registro de asistencia: corresponde al total de personas que asistieron a la capacitación impartida.                                                                                                                                                                         Número de Convocados a las jornadas de capacitación en el macroproceso C. Gestión de Cobertura del Servicio Educativo: Número total de personas invitadas a la jornada de capacitación.</t>
  </si>
  <si>
    <t>(Número de asistentes  a las jornadas de capacitación con base en el registro de asistencia. / Número de Convocados a las jornadas de capacitación en el macroproceso C. Gestión de la Cobertura del Servicio Educativo ) * 100</t>
  </si>
  <si>
    <t>El nivel de asistencia a la capacitación permite identificar el nivel de conocimiento de los participantes en la aplicación de los lineamientos y directrices del Macroproceso.</t>
  </si>
  <si>
    <t>Asistencias a capacitación. 
Lista de personal convocado a la capacitación.</t>
  </si>
  <si>
    <t>Porcentaje</t>
  </si>
  <si>
    <t>Anual</t>
  </si>
  <si>
    <t>&gt;=80%</t>
  </si>
  <si>
    <t>&gt;60%</t>
  </si>
  <si>
    <t>&lt;79%</t>
  </si>
  <si>
    <t>&lt;60%</t>
  </si>
  <si>
    <t>Profesional Universitario de Acceso</t>
  </si>
  <si>
    <t>Profesional Especializado de Acceso</t>
  </si>
  <si>
    <t>C01.002</t>
  </si>
  <si>
    <t>Porcentaje de Evaluaciones Aprobadas</t>
  </si>
  <si>
    <t>Medir el nivel de entendimiento y comprensión de los participantes capacitados en el Macroproceso C. Gestión de la Cobertura del Servicio Educativo.</t>
  </si>
  <si>
    <t>La medición del nivel de comprensión de la capacitación en la organización del macroproceso C. Gestión de la Cobertura del Servicio Educativo permite realizar o emprender acciones de divulgación del mismo.</t>
  </si>
  <si>
    <t>Número evaluaciones aprobadas como resultado de las jornadas de capacitación:  constituye la cantidad de evaluaciones que tuvieron calificación entre 4 y 5 realizadas en las capacitaciones de este proceso.                                                                                                           Número total de encuestas realizadas.</t>
  </si>
  <si>
    <t>(Número evaluaciones aprobadas por tematica de la jornada de capacitación / Número total de encuestas realizadas) * 100</t>
  </si>
  <si>
    <t>La percepción en el entendimiento de las capacitacion sobre el Macroproceso C. Gestión de la Cobertura del Servicio Educativo.</t>
  </si>
  <si>
    <t xml:space="preserve">Evaluaciones de capacitación realizadas </t>
  </si>
  <si>
    <t xml:space="preserve">  C02. PROYECTAR CUPOS</t>
  </si>
  <si>
    <t>C02.001</t>
  </si>
  <si>
    <t>Población atendida mediante ampliación metodológica y/o convenios</t>
  </si>
  <si>
    <t>Conocer el porcentaje de estudiantes que son atendidos por el Establecimiento Educativo a través de la implementacion de modelos flexibles.</t>
  </si>
  <si>
    <t>Este indicador permite la medición de la población objeto atendida por el Establecimiento Educativo a través de la implementacion de modelos flexibles.</t>
  </si>
  <si>
    <t>MMF: población atendida mediante Matriculas a traves de modelos flexibles. PC: Proyección de cupos modelos flexibles</t>
  </si>
  <si>
    <t>(MMF / PC) * 100</t>
  </si>
  <si>
    <t>Determinara el numero de alumnos atendidos por el Establecimiento Educativo a través de la implementacion de modelos flexibles</t>
  </si>
  <si>
    <t>SIMAT</t>
  </si>
  <si>
    <t>C02.002</t>
  </si>
  <si>
    <t>Porcentaje de oferta modelos educativos flexibles</t>
  </si>
  <si>
    <t>Conocer el porcentaje de cupos ofertados en modelos no tradicionales en una Secretaría</t>
  </si>
  <si>
    <t>Este índice permite ver la implementacion de  modelos educativos en una Secretaría. Se toma una vez la Secretaría consolida la información de proyección de cupos.</t>
  </si>
  <si>
    <t>SAO: Sumatoria de la Oferta Aprobada por modelos educativos 
OC: Oferta Total de Cupos</t>
  </si>
  <si>
    <t>(SAO / OC)* 100</t>
  </si>
  <si>
    <t>Esta informacion es sustraida de los reportes gerenrados por el SIMAT.</t>
  </si>
  <si>
    <t>&gt;=30%</t>
  </si>
  <si>
    <t>&lt;30%</t>
  </si>
  <si>
    <t>&gt;20%</t>
  </si>
  <si>
    <t>&lt;20%</t>
  </si>
  <si>
    <t>C02.003</t>
  </si>
  <si>
    <t>Efectividad en la Planeación de la Oferta</t>
  </si>
  <si>
    <t>Evaluar el uso efectivo de oferta de cupos escolares de la entidad territorial mediante la relación entre el número de alumnos  matriculados y la proyección de cupos ofrecidos, lo cual permite analizar la consistencia entre la oferta y la demanda.</t>
  </si>
  <si>
    <t xml:space="preserve">Este indicador permite analizar el grado de planeación de la oferta educativa, entendida como el proceso mediante el cual los establecimientos educativos, calculan el número de cupos a ofrecer en el siguiente año escolar, a nivel de institución, sede, jornada, grado y grupo, con el fin de prever y asegurar la continuidad de los alumnos antiguos y establecer la capacidad para atender las solicitudes de los alumnos nuevos. 
Adicionalmente, a partir de este indicador se pueden analizar las causas de bajos niveles de utilización de la oferta, por ejemplo factores económicos de las familias, ausencia de estrategias de transporte escolar, ubicación de los establecimientos educativos, entre otros. </t>
  </si>
  <si>
    <t xml:space="preserve">PD: Población Demandante Actual del Servicio en el  Establecimiento Educativo (Matrícula actual)
PC: Proyección de cupos
</t>
  </si>
  <si>
    <t>(PD/PC)*100</t>
  </si>
  <si>
    <t>Si la variación de la matricula es mayor a la proyección, es posible que esta última estuviese subestimada, ó que se presentaron acciones posteriores a la proyección que permitieron ampliar cupos por medio de distintas estrategias como subsidios, concesiones, u optimización de la capacidad instalada, entre otras.</t>
  </si>
  <si>
    <t>Anual, Al finalizar el período de cierre de la matrícula oficial.</t>
  </si>
  <si>
    <t>&gt;=90%</t>
  </si>
  <si>
    <t>&lt;90%</t>
  </si>
  <si>
    <t xml:space="preserve">  C03. SOLICITAR, RESERVAR Y ASIGNAR CUPOS OFICIALES</t>
  </si>
  <si>
    <t>C03.002</t>
  </si>
  <si>
    <t>Población Nueva Atendida</t>
  </si>
  <si>
    <t>Medir el porcentaje de población solicitante de cupo nuevo a la cual se le asignó cupo.</t>
  </si>
  <si>
    <t>El indicador permite tomar las decisiones pertinentes para asegurar el acceso de los niños provenientes de entidades de Bienestar Social o Familiar,  al sistema educativo oficial.</t>
  </si>
  <si>
    <t xml:space="preserve">NNIICBF: Número total de niños nuevos inscritos provenientes de entidades de Bienestar Social o Familiar.   
NNSICBF: Número de niños que solicitaron cupo nuevo a través del diligenciamientos del formulario de transcision niños provenientes de entidades de Bienestar Social o Familiar.  </t>
  </si>
  <si>
    <t>(NNIICBF / NNSICBF)*100</t>
  </si>
  <si>
    <t>Articulación realizada entre la Secretaria de Educación Departamental y el ICBF</t>
  </si>
  <si>
    <t>El numerador se  halla a partir de los reportes del SIMAT.
El denominador  se halla a través del consolidado del formato C03.02.F01 Formulario de continuidad de jardin de los niños de Bienestar Social.</t>
  </si>
  <si>
    <t>Anual. Se mide después de finalizar el subproceso C03.03 Inscribir Alumnos.</t>
  </si>
  <si>
    <t xml:space="preserve">  C04. REGISTRAR MATRÍCULA DE CUPOS OFICIALES</t>
  </si>
  <si>
    <t>C04.001</t>
  </si>
  <si>
    <t>Número de Novedades de Matrícula por Tipo</t>
  </si>
  <si>
    <t xml:space="preserve">Determinar el comportamiento de las novedades generadas después del cierre de la fecha limite de matrículas y que pueden presentarse por eventos tales como (Ingresos de Estudiantes Nuevos, Cambios de Grado, Retiros, Promoción Temprana, Traslados y Ajustes de Auditoria) 
</t>
  </si>
  <si>
    <t>Determina la eficacia de los Establecimientos e Instituciones Educativas y del sistema oficial para el correcto registro de las novedades al proceso de matrícula. Sirve también de base para determinar la identificación de la información relacionadas y el crecimiento de la cobertura educativa y para la asignación de recursos del SGP</t>
  </si>
  <si>
    <t>Por cada tipo de novedad se debe sumar la cantidad de solicitudes presentadas (Registradas en el Libro o en el Sistema de Información de Matriculas)</t>
  </si>
  <si>
    <t>Sumatoria  de Novedades por Cada Estado</t>
  </si>
  <si>
    <t>Se determinara el numero de novedades presentadas anualmante en el reporte  consolidado de novedades Generado y Descargado del SIMAT</t>
  </si>
  <si>
    <t>NOVEDADES</t>
  </si>
  <si>
    <t>C04.002</t>
  </si>
  <si>
    <t>Variación en el crecimiento de la matrícula</t>
  </si>
  <si>
    <t>Medir el porcentaje de variación en cuanto al crecimiento de la matrícula de los estudiantes matriculados en los Establecimientos Educativos de jurisdicción de la Secretaría de Educación.</t>
  </si>
  <si>
    <t xml:space="preserve">El indicador permite visualizar la eficacia en la ejecución del Registro de Matrícula y de las estrategias de ampliación de cobertura. Si el indicador arroja un valor menor de cero, se deben tomar las decisiones pertinentes ya que esto quiere decir que hubo decrecimiento de la matrícula y por lo tanto se están retirando los alumnos antiguos. </t>
  </si>
  <si>
    <t>NEMAC: Número de Estudiantes Matriculados el año actual en en los Establecimiento Educativo oficiales a cargo de la Secretaría de Educación.
NEMAN: Número de Estudiantes Matriculados en el año anterior en los Establecimiento Educativo oficiales a cargo de la Secretaría de Educación.</t>
  </si>
  <si>
    <t>((NEMAC/NEMAN) -1 )*100</t>
  </si>
  <si>
    <t>Los estudiantes matriculados corresponden a los alumnos antiguos, nuevos y de traslado matriculados en las fechas establecidas.</t>
  </si>
  <si>
    <t>Unidades Desconcentradas
Establecimientos Educativos Oficiales</t>
  </si>
  <si>
    <t>&gt;=1%</t>
  </si>
  <si>
    <t>&gt;0%</t>
  </si>
  <si>
    <t>&lt;1%</t>
  </si>
  <si>
    <t>&lt;0</t>
  </si>
  <si>
    <t>C04.003</t>
  </si>
  <si>
    <t>Población Vulnerable Atendida</t>
  </si>
  <si>
    <t>Medir el nivel de matricula de la población vulnerable de la jurisdicción del departamento del Tolima.</t>
  </si>
  <si>
    <t>A partir de este indicador se puede analizar la población vulnerable. Por tanto,  permite verifiCar en terminos de recursos financieros el aporte para la población objetivo de esta población</t>
  </si>
  <si>
    <t>PV: Población Vulnerable matriculada. PM: Población Actual del Servicio en el  Establecimiento Educativo (Matrícula actual) anexo 6A</t>
  </si>
  <si>
    <t>(PV / PM) * 100</t>
  </si>
  <si>
    <t>El indicador se presenta para los  7 niveles de desagregación. 
- DISCAPACITADOS -GRUPOS ETNICOS - DESPLAZADOS - DESMOVILIZADOS - HIJOS DE DESMOVILIZADOS - VICTIMAS DE MINAS Y MADRES CF.</t>
  </si>
  <si>
    <t>Anual, Al finalizar el período de cierre de la matrícula oficial. Al finalizar el subproceso C04</t>
  </si>
  <si>
    <t>&gt;10%</t>
  </si>
  <si>
    <t>&lt;10%</t>
  </si>
  <si>
    <t>&gt;6%</t>
  </si>
  <si>
    <t>&lt;6</t>
  </si>
  <si>
    <t>C04.004</t>
  </si>
  <si>
    <t>Conocer el nivel de estrategias implementadas en las instituciones educativas de los municipios del Departamento en beneficio de las Poblaciones Diversas.</t>
  </si>
  <si>
    <t xml:space="preserve">Permite cuantificar el nivel de asistencia en estrategias implementadas en las instituciones educativas de los municipios del Departamento en beneficio de las Poblaciones Diversas </t>
  </si>
  <si>
    <t xml:space="preserve">Número de instituciones educativas beneficiadas en estrategias de permanencia de Poblaciones Diversas  de los municpios del Departamento: corresponde al total de instituciones educativas beneficiadas.  
                                                                                                                                                                       Número Total de instituciones educativas de los municipios del Departamento. </t>
  </si>
  <si>
    <t>(Número de instituciones educativas beneficiadas en estrategias de permanencia de Poblaciones Diversas  de los municpios del Departamento/                                                                                                                     Número Total de instituciones educativas de los municipios del Departamento. ) * 100</t>
  </si>
  <si>
    <t>porcentaje</t>
  </si>
  <si>
    <t xml:space="preserve">anual </t>
  </si>
  <si>
    <t>Profesional  Universitario de  Permanencia</t>
  </si>
  <si>
    <t>Profesional Especializado de Permanencia</t>
  </si>
  <si>
    <t>C04.005</t>
  </si>
  <si>
    <t xml:space="preserve">Conocer el pocentaje de alumnos benefiados en el programa de transporte escolar en el Departamento </t>
  </si>
  <si>
    <t xml:space="preserve">Permite cuantificar el nivel de  cobertura en el programa de transpote escolar  en el Departamento. </t>
  </si>
  <si>
    <t xml:space="preserve">Numero de Alumnos beneficiados en el programa de Transporte escolar .
Numero Total de alumnos regristados en matricula de SIMAT. </t>
  </si>
  <si>
    <t>(Numero de Alumnos beneficiados en el programa de Transporte escolar /                                                                                                                     Numero Total de alumnos regristados en matricula de SIMAT. ) * 100</t>
  </si>
  <si>
    <t>semestral</t>
  </si>
  <si>
    <t>C04.006</t>
  </si>
  <si>
    <t>Conocer el pocentaje de alumnos benefiados en el programa de Alimentación escolar en el Departamento.</t>
  </si>
  <si>
    <t xml:space="preserve">Permite cuantificar el nivel de  cobertura en el programa de Alimentación escolar  en el Departamento. </t>
  </si>
  <si>
    <t xml:space="preserve">Numero de Alumnos beneficiados en el programa de Alimentación escolar .
Numero Total de alumnos regristados en matricula de SIMAT. </t>
  </si>
  <si>
    <t>(Numero de Alumnos beneficiados en el programa de Alimentación  escolar /                                                                                                                     Numero Total de alumnos regristados en matricula de SIMAT. ) * 100</t>
  </si>
  <si>
    <t xml:space="preserve"> C05. HACER SEGUIMIENTO A LA GESTIÓN DE MATRÍCULA</t>
  </si>
  <si>
    <t>C05.001</t>
  </si>
  <si>
    <t xml:space="preserve">Medir el cubrimiento de las auditorías externas realizadas por la unidades desconcentradas  o Cobertura de la Secretaría de Educación a los Establecimientos Educativos de su jurisdicción.
</t>
  </si>
  <si>
    <t>Permite asegurar la supervisión del Macroproceso C. GESTIÓN DE LA COBERTURA DEL SERVICIO EDUCATIVO</t>
  </si>
  <si>
    <t>EEA: Número de Establecimientos Educativos Oficiales auditados por la Dirección Zonal o Secretaría de Educación.
EET: Número total de Establecimientos Educativos Oficiales a cargo de la Secretaría de Educación.</t>
  </si>
  <si>
    <t>(EEA / EET) * 100</t>
  </si>
  <si>
    <t>El indicador se debe hallar al finalizar el período de auditorías programado.</t>
  </si>
  <si>
    <t>&gt;5%</t>
  </si>
  <si>
    <t>&lt;5</t>
  </si>
  <si>
    <t>Profesional Universitario de acceso</t>
  </si>
  <si>
    <t>Profesional especializado de Acceso</t>
  </si>
  <si>
    <t xml:space="preserve">  C05. HACER SEGUIMIENTO A LA GESTIÓN DE MATRÍCULA</t>
  </si>
  <si>
    <t>C05.002</t>
  </si>
  <si>
    <t>Determinar el nivel de cumplimiento de la programación de las auditorías de matrícula planificadas.</t>
  </si>
  <si>
    <t>El indicador permite visualizar el nivel de cumplimiento de las auditorías programadas en las fechas establecidas y poder tomar las acciones correctivas pertinentes para la programación de las siguientes Auditorías.</t>
  </si>
  <si>
    <t>NTAR: Número total de auditorías realizadas durante el período de auditoría establecido en la Planeación de las Auditorías. 
NTAP: Número total de auditorías programadas antes de empezar la ejecución de las mismas.</t>
  </si>
  <si>
    <t>(NTAR / NTAP) * 100</t>
  </si>
  <si>
    <t>Anual, Al finalizar el período de auditorías establecido en el Plan de Auditoría.</t>
  </si>
  <si>
    <t>SIN DEFINIR</t>
  </si>
  <si>
    <t>&lt;50%</t>
  </si>
  <si>
    <t>C05.003</t>
  </si>
  <si>
    <t>Verificar el cumplimiento de los planes de acción propuestos para eliminar las inconsistencias halladas durante la auditoría.</t>
  </si>
  <si>
    <t>El indicador permite hacer seguimiento al cumplimiento de los planes de acción propuestos.</t>
  </si>
  <si>
    <t>PAR: Planes de Acción Realizados en las Fechas Programadas
TPA: Totales de Planes de Acción Propuestos</t>
  </si>
  <si>
    <t>(PAR / TPA) * 100</t>
  </si>
  <si>
    <t>El indicador se debe hallar antes de iniciar la siguiente auditoría y de acuerdo a la periodicidad de las auditorías (Interna, Externa.</t>
  </si>
  <si>
    <t>AÑO</t>
  </si>
  <si>
    <t>NUMERADOR</t>
  </si>
  <si>
    <t>DENOMINADOR</t>
  </si>
  <si>
    <t>EJES TEMATICOS</t>
  </si>
  <si>
    <t>CONTENIDO</t>
  </si>
  <si>
    <t>CONFERENCISTA o FACILITADOR</t>
  </si>
  <si>
    <t>METODOLOGIA</t>
  </si>
  <si>
    <t>LOGISTICA</t>
  </si>
  <si>
    <t>(MMF / PD) * 100</t>
  </si>
  <si>
    <t>MATRÍCULA DE MODELOS EDUCATIVOS</t>
  </si>
  <si>
    <t>SAT</t>
  </si>
  <si>
    <t>DE UNA MATRÍCULA OFICIAL DE:
174,555
CORTE:
1 DE OCT DE 2012</t>
  </si>
  <si>
    <t>DE UNA MATRÍCULA OFICIAL DE:
171,714
CORTE:
1 DE OCT DE 2013</t>
  </si>
  <si>
    <t>DE UNA MATRÍCULA OFICIAL DE:
170,135
CORTE:
1 DE OCT DE 2014</t>
  </si>
  <si>
    <t>DE UNA MATRÍCULA OFICIAL DE:
165,297
CORTE:
1 DE OCT DE 2015</t>
  </si>
  <si>
    <t>ACRECER</t>
  </si>
  <si>
    <t>TRANSFORMEMOS</t>
  </si>
  <si>
    <t>ACELERACIÓN DEL APRENDIZAJE</t>
  </si>
  <si>
    <t>SER</t>
  </si>
  <si>
    <t>CAFAM</t>
  </si>
  <si>
    <t>ESCUELA NUEVA</t>
  </si>
  <si>
    <t>GRUPOS JUVENILES CREATIVOS</t>
  </si>
  <si>
    <t>MEDIA RURAL</t>
  </si>
  <si>
    <t>POST PRIMARIA</t>
  </si>
  <si>
    <t>PREESCOLAR ESCOLARIZADO_</t>
  </si>
  <si>
    <t>PREESCOLAR NO ESCOLARIZADO/SEMIESCOLARIZADO</t>
  </si>
  <si>
    <t>PROGRAMA PARA JÓVENES EN EXTRAEDAD Y ADULTOS (DECRETO 3011)</t>
  </si>
  <si>
    <t>TELESECUNDARIA</t>
  </si>
  <si>
    <t>C02,001</t>
  </si>
  <si>
    <t>SUMATORIA DE LOS MODELOS FLEXIBLES</t>
  </si>
  <si>
    <t>NOVEDADES DE MATRICULA</t>
  </si>
  <si>
    <t>ASIGNADO</t>
  </si>
  <si>
    <t>CANCELADO</t>
  </si>
  <si>
    <t>GRADUADO</t>
  </si>
  <si>
    <t>INSCRITO</t>
  </si>
  <si>
    <t>NUEVO</t>
  </si>
  <si>
    <t>PREMATRICULADO</t>
  </si>
  <si>
    <t>PROMOCIONADO</t>
  </si>
  <si>
    <t>SIN CONTINUIDAD</t>
  </si>
  <si>
    <t>TRASLADADO</t>
  </si>
  <si>
    <t>C04,001</t>
  </si>
  <si>
    <t>POBLACION VULNERABLE</t>
  </si>
  <si>
    <t>DISCAPACITADOS</t>
  </si>
  <si>
    <t>ETNICOS</t>
  </si>
  <si>
    <t>DESPLAZADOS</t>
  </si>
  <si>
    <t>DESMOVILIZADOS</t>
  </si>
  <si>
    <t>HIJOS DE DESMOVILIZADOS</t>
  </si>
  <si>
    <t>VICTIMA DE MINAS</t>
  </si>
  <si>
    <t>MADRE_CF</t>
  </si>
  <si>
    <t>SUMATORIA DE LA POB VUL OFIC</t>
  </si>
  <si>
    <t>G  O  B  E  R N  A  C  I  Ó  N      D E L     T  O  L  I  M  A</t>
  </si>
  <si>
    <t>NIVEL ALTO,  ES ACEPTABLE</t>
  </si>
  <si>
    <t>SECRETARÍA DE EDUCACIÓN Y CULTURA DEL DEPARTAMENTO DEL TOLIMA</t>
  </si>
  <si>
    <t>TABLERO DE SEGUIMIENTO Y HOJA DE VIDA DE  INDICADORES  AÑO 2012-2021</t>
  </si>
  <si>
    <t>NIVEL BAJO, INICIAR PLAN MEJORAMIENTO</t>
  </si>
  <si>
    <t>TOTAL INDICADORES</t>
  </si>
  <si>
    <t>E   S   T  A   D   O           D E L            I   N   D   I   C   A   D   O   R</t>
  </si>
  <si>
    <t>INDICADORES DE PROCESO</t>
  </si>
  <si>
    <t>C. GESTIÓN DE LA COBERTURA EDUCATIVA DEL SERVICIO EDUCATIVO</t>
  </si>
  <si>
    <t>CÓDIGO</t>
  </si>
  <si>
    <t>No</t>
  </si>
  <si>
    <t>VALOR</t>
  </si>
  <si>
    <t>EVALUACIÓN</t>
  </si>
  <si>
    <t>EVALUACION</t>
  </si>
  <si>
    <t>Asistencia a las capacitaciones del proceso</t>
  </si>
  <si>
    <t>89.2</t>
  </si>
  <si>
    <t>NIVEL MEDIO, ACEPTABLE</t>
  </si>
  <si>
    <t>96.2</t>
  </si>
  <si>
    <t>NIVEL BAJO, INICIAR PLAN DE MEJORAMIENTO</t>
  </si>
  <si>
    <t>SN</t>
  </si>
  <si>
    <t>S.I.</t>
  </si>
  <si>
    <t>S.I</t>
  </si>
  <si>
    <t>EN OBSERVACIÓN</t>
  </si>
  <si>
    <t>Cobertura de Auditoría Externa de Matrícula</t>
  </si>
  <si>
    <t>NIVEL MEDIO, INICIAR PLAN MEJORAMIENTO</t>
  </si>
  <si>
    <t>Porcentaje de Auditorías Realizadas Al Final De La Fecha de Cierre de Cronograma</t>
  </si>
  <si>
    <t xml:space="preserve">Cumplimiento de los Planes de Acción </t>
  </si>
  <si>
    <t>C. GESTIÓN DE LA CALIDAD DEL SERVICIO EDUCATIVO EN EDUCACIÓN PREESCOLAR, BASICA Y MEDIA</t>
  </si>
  <si>
    <t>D01.01.01</t>
  </si>
  <si>
    <t xml:space="preserve">
% Ejecución de aplicación de Pruebas SABER grado 3.
</t>
  </si>
  <si>
    <t>Los Resultados correspondientes a esta vigencia no se reportan, en razón a que el ICFES no aplicó  las Pruebas 359.(estan diseñadas para ser aplicadas cada 3 años)</t>
  </si>
  <si>
    <t>NO APLICADA</t>
  </si>
  <si>
    <t>D01.01.02</t>
  </si>
  <si>
    <t xml:space="preserve">
% Ejecución de aplicación de Pruebas SABER grado 5.
</t>
  </si>
  <si>
    <t>87.27</t>
  </si>
  <si>
    <t>D01.01.03</t>
  </si>
  <si>
    <t xml:space="preserve">
% Ejecución de aplicación de Pruebas SABER grado 9.
</t>
  </si>
  <si>
    <t>D01.01.04</t>
  </si>
  <si>
    <t xml:space="preserve">
% Ejecución de aplicación de Pruebas SABER grado 11.
</t>
  </si>
  <si>
    <t>NIVEL ALTO  ES ACEPTABLE</t>
  </si>
  <si>
    <t>D01.002</t>
  </si>
  <si>
    <t xml:space="preserve">
%de Docentes y Directivos Docentes que han sido evaluados y reportados oportunamente por la IE a la SEDTOLIMA
</t>
  </si>
  <si>
    <t/>
  </si>
  <si>
    <t>D01.003</t>
  </si>
  <si>
    <t xml:space="preserve">
%EE que entregan autoevaluación a tiempo
</t>
  </si>
  <si>
    <t>D02.002</t>
  </si>
  <si>
    <t xml:space="preserve">
Cumplimiento del plan acompañamiento a la gestión del PEI
</t>
  </si>
  <si>
    <t>D02.003</t>
  </si>
  <si>
    <t xml:space="preserve">
Cumplimiento del acompañamiento a la formulación y ejecución del PMI
</t>
  </si>
  <si>
    <t>SI</t>
  </si>
  <si>
    <t>D02.004</t>
  </si>
  <si>
    <t>PORCENTAJE DE ACOMPAÑAMIENTO A LOS EE EN LA ARTICULACIÓN DE NIVELES EDUCATIVOS</t>
  </si>
  <si>
    <t>D02.005</t>
  </si>
  <si>
    <t>Porcentaje de acompañamiento en los EE para implementar ejes transversales</t>
  </si>
  <si>
    <t>D02.006</t>
  </si>
  <si>
    <t>Porcentaje de  EE con articulación de niveles educativos con Instituciones Educativas de Educación Superior y/o SENA.</t>
  </si>
  <si>
    <t>D02.007</t>
  </si>
  <si>
    <t xml:space="preserve">PORCENTAJE DE ACOMPAÑAMIENTO PARA GESTIONAR MEDIOS EDUCATIVOS Y NTIC
</t>
  </si>
  <si>
    <t>E. ATENCION AL CUIUDADANO</t>
  </si>
  <si>
    <t>E01.001</t>
  </si>
  <si>
    <t>Participación de las quejas y reclamos frente al total de oficios radicados</t>
  </si>
  <si>
    <t>E01.002</t>
  </si>
  <si>
    <t>Efectividad de la Respuesta</t>
  </si>
  <si>
    <t>H. GESTION DEL TALENTO HUMANO</t>
  </si>
  <si>
    <t>H01.003</t>
  </si>
  <si>
    <t>Proporción de instituciones educativas rurales que cumplen con la relación Alumno - Rector (Según la ley)</t>
  </si>
  <si>
    <t>N/A</t>
  </si>
  <si>
    <t xml:space="preserve">  S.I</t>
  </si>
  <si>
    <t>H01.004</t>
  </si>
  <si>
    <t>Proporción de establecimientos educativos que cumplen con la relación Alumno - Coordinador (según la ley)</t>
  </si>
  <si>
    <t>H01.005</t>
  </si>
  <si>
    <t>Rotación de personal (Permanencia del personal en la SE)</t>
  </si>
  <si>
    <t xml:space="preserve"> S.I</t>
  </si>
  <si>
    <t>H01.007</t>
  </si>
  <si>
    <t>PORCENTAJE DE DÍAS NO LABORADOS POR AUSENTISMO LABORAL</t>
  </si>
  <si>
    <t>H01.008</t>
  </si>
  <si>
    <t>Efectividad del trámite de novedades de planta de personal.</t>
  </si>
  <si>
    <t>H01.009</t>
  </si>
  <si>
    <t>Promedio de dias hábiles del tiempo de provision oportuna de vacantes</t>
  </si>
  <si>
    <t>H03.001</t>
  </si>
  <si>
    <t>Cobertura en programas de capacitación</t>
  </si>
  <si>
    <t>H04.001</t>
  </si>
  <si>
    <t>Porcentaje de solicitudes de inscripción en el escalafón docente</t>
  </si>
  <si>
    <t>H04.002</t>
  </si>
  <si>
    <t>Tiempo promedio de ejecución del subproceso ascensos en el escalafón docente</t>
  </si>
  <si>
    <t>H04.003</t>
  </si>
  <si>
    <t>Porcentaje de solicitudes de reubicación y ascenso  en el esclafon docente (Decreto 1278)</t>
  </si>
  <si>
    <t>MEDICION DEPENDE DEL MEN</t>
  </si>
  <si>
    <t>S.I. MEN</t>
  </si>
  <si>
    <t>H04.006.01</t>
  </si>
  <si>
    <t>Porcentaje evaluación de desempeño personal docente nombrado en propiedad, según Decreto 1278 registrado en el sistema</t>
  </si>
  <si>
    <t>H04.006.02</t>
  </si>
  <si>
    <t>Porcentaje de evaluaciones de desempeño del personal docente nombrado en periodo de prueba según decreto 1278, registradas en el sistema</t>
  </si>
  <si>
    <t>H04.006.03</t>
  </si>
  <si>
    <t>Porcentaje de evaluaciones de desempeño del  personal  y Administrativo registradas en el sistema</t>
  </si>
  <si>
    <t>H05.001.01</t>
  </si>
  <si>
    <t>No. de días promedio del trámite de reconocimiento de prestaciones sociales y económicas (pensiones)</t>
  </si>
  <si>
    <t>Número</t>
  </si>
  <si>
    <t>H05.001.02</t>
  </si>
  <si>
    <t>No. de dias promedio del trámite de reconocimiento de prestaciones sociales y económicas (Cesantias Definitivas)</t>
  </si>
  <si>
    <t>S:I.</t>
  </si>
  <si>
    <t>H05.001.03.1</t>
  </si>
  <si>
    <t>No. de dias promedio del trámite de reconocimiento de prestaciones sociales y económicas (Cesantías Parciales )</t>
  </si>
  <si>
    <t>H05.001.03</t>
  </si>
  <si>
    <t>No. de dias promedio del trámite de reconocimiento de prestaciones sociales y económicas (Cesantías Parciales - Reparación)</t>
  </si>
  <si>
    <t>EN PROCESO DE MEDICIÓN</t>
  </si>
  <si>
    <t>H06.003</t>
  </si>
  <si>
    <t>Porcentaje de reintegros y / o ajustes en la nómina</t>
  </si>
  <si>
    <t>H06.004</t>
  </si>
  <si>
    <t>Número de nóminas adicionales por situaciones administrativas extemporaneas.</t>
  </si>
  <si>
    <t>H07.002</t>
  </si>
  <si>
    <t>Tiempo  Promedio de generación de certificados</t>
  </si>
  <si>
    <t>H07.003</t>
  </si>
  <si>
    <t xml:space="preserve">Actualización de Historias Laborales </t>
  </si>
  <si>
    <t>DEFINICION DE VARIABLES  DE RESULTADO POR INDICADOR, QUE SE TOMAN PARA CADA AÑO DEL CUATRENIO</t>
  </si>
  <si>
    <t>BUENO</t>
  </si>
  <si>
    <t>MAYOR QUE</t>
  </si>
  <si>
    <t>REGULAR</t>
  </si>
  <si>
    <t>Y MENOR QUE</t>
  </si>
  <si>
    <t>REGULAR, INICIAR PLAN MEJORAMIENTO</t>
  </si>
  <si>
    <t>DEFICIENTE</t>
  </si>
  <si>
    <t>MENOR QUE</t>
  </si>
  <si>
    <t>MALO, INICIAR PLAN MEJORAMIENTO</t>
  </si>
  <si>
    <t xml:space="preserve">No. </t>
  </si>
  <si>
    <t xml:space="preserve">Código del Indicador </t>
  </si>
  <si>
    <t>Nombre del indicador</t>
  </si>
  <si>
    <t>Efectividad en la planeación de la Oferta</t>
  </si>
  <si>
    <t>D01.001,01</t>
  </si>
  <si>
    <t>D01.001.02</t>
  </si>
  <si>
    <t>D01.001,03</t>
  </si>
  <si>
    <t>D01.001.04</t>
  </si>
  <si>
    <t>Porcentaje de docentes y Directivos docentes que han siso evaluados y reportados oportunamente por la IE a la SED Tolima</t>
  </si>
  <si>
    <t>%  de EE que entregan autoevaluación a tiempo</t>
  </si>
  <si>
    <t>Cumplimiento del acompañmiento a la gestion de PEI</t>
  </si>
  <si>
    <t>Cumplimiento del acompañamiento a la formulación y ejecución del PMI</t>
  </si>
  <si>
    <t>% de cumplimiento de la ejecución del Plan Territorial de Formación Docentes por la Secretaría de Educación</t>
  </si>
  <si>
    <t>D02.005.01</t>
  </si>
  <si>
    <t>%  de acompañamiento en los EE para implementar  ejes transversales  (Estilos de vida saludables)</t>
  </si>
  <si>
    <t>D02.005.02</t>
  </si>
  <si>
    <t>%  de acompañamiento en los EE para implementar  ejes transversales  (Educación para la sexualidad)</t>
  </si>
  <si>
    <t>D02.005.03</t>
  </si>
  <si>
    <t>%  de acompañamiento en los EE para implementar  ejes transversales  (Educación ambiental)</t>
  </si>
  <si>
    <t>D02.005.04</t>
  </si>
  <si>
    <t>%  de acompañamiento en los EE para implementar  ejes transversales  (Derechos humanos)</t>
  </si>
  <si>
    <t>% de EE con articulación de niveles con IE de Educación superior y/o SENA</t>
  </si>
  <si>
    <t>% de EE acompañdos en uso y apropiación de medios educativos y TIC</t>
  </si>
  <si>
    <t xml:space="preserve">E01.001 </t>
  </si>
  <si>
    <t xml:space="preserve">H01.003 </t>
  </si>
  <si>
    <t>Porcentaje de días no laborados por ausentismo laboral</t>
  </si>
  <si>
    <t>Promedio en dias hábiles del tiempo de provisión oportuna de vacantes</t>
  </si>
  <si>
    <t>H03.002</t>
  </si>
  <si>
    <t>H04.001.01</t>
  </si>
  <si>
    <t>H04.001.02</t>
  </si>
  <si>
    <t>H04.001.03</t>
  </si>
  <si>
    <t>H04.006,02</t>
  </si>
  <si>
    <t>H04.006,03</t>
  </si>
  <si>
    <t>No. de dias promedio del trámite de reconocimiento de prestaciones sociales y económicas (cesantías)</t>
  </si>
  <si>
    <t>No. de dias promedio del trámite de la notificación al funcionario desde el reconocimiento de la Fiduprevisora (Pensión)</t>
  </si>
  <si>
    <t>H05.001.04</t>
  </si>
  <si>
    <t>No. de días promedio del trámite de la notificación al funcionario desde el reconocimiento de la Fiduprevisora (Cesantías)</t>
  </si>
  <si>
    <t>SECRETARÍA DE EDUCACIÓN Y CULTURA DEL TOLIMA</t>
  </si>
  <si>
    <t>PROCESO C01. ESTABLECER LAS DIRECTRICES, CRITERIOS, PROCEDIMIENTOS Y CRONOGRAMA PARA LA ORGANIZACIÓN Y GESTIÓN DE LA COBERTURA DEL SERVICIO EDUCATIVO</t>
  </si>
  <si>
    <t>HOJA DE VIDA DE INDICADORES POR PROCESO</t>
  </si>
  <si>
    <t>DEFINICIÓN DEL INDICADOR</t>
  </si>
  <si>
    <t>Tipo de indicador</t>
  </si>
  <si>
    <t>Proceso</t>
  </si>
  <si>
    <t>Tablero Indicadores</t>
  </si>
  <si>
    <t>NO</t>
  </si>
  <si>
    <t>Objetivo del indicador</t>
  </si>
  <si>
    <t>Pertinencia del Indicador</t>
  </si>
  <si>
    <t>Unidad de medida</t>
  </si>
  <si>
    <t>Definición de variables de la Fórmula</t>
  </si>
  <si>
    <t>Fórmula para su Cálculo</t>
  </si>
  <si>
    <t>Aspectos metodológicos</t>
  </si>
  <si>
    <t>Fuente de los datos</t>
  </si>
  <si>
    <t>Periodicidad / Fechas de medición</t>
  </si>
  <si>
    <t>Responsable de generar el indicador</t>
  </si>
  <si>
    <t>Responsable del seguimiento del indicador</t>
  </si>
  <si>
    <t>Línea de base</t>
  </si>
  <si>
    <t>Meta</t>
  </si>
  <si>
    <t>Rangos de evaluación</t>
  </si>
  <si>
    <t>100-90%</t>
  </si>
  <si>
    <t>89-70%</t>
  </si>
  <si>
    <t>MENOR A 69%</t>
  </si>
  <si>
    <t>SEGUIMIENTO AL INDICADOR</t>
  </si>
  <si>
    <t>Fecha</t>
  </si>
  <si>
    <t>Logro</t>
  </si>
  <si>
    <t>% Logro</t>
  </si>
  <si>
    <t>Observaciones del Resultado</t>
  </si>
  <si>
    <t>Acciones de mejoramiento requeridas</t>
  </si>
  <si>
    <t>La asistencia a la capacitación del  Sistema Integrado de Matricula - SIMAT y la socialización de la Res. 2000 sobre el proceso de gestión de la cobertura educativa fue buena, ya que de 450 convocados,  aceptaron  la convocatoria 418. Los Rectores  asistieron con el administrativo que maneja el Simat, logrando el 92,9% de asistencia.</t>
  </si>
  <si>
    <t>Formar a los Directivos Docentes y administrativos que manejan el SIMAT, de tal forma que se eviten los errores más comunes en el proceso</t>
  </si>
  <si>
    <t>Para el año 2013 el resultado de la asistencia a la capacitación mejoro  frente al año inmediatamente anteriori al lograr un 93,4% de presencia de Rectores y administrativos que manejan el Simat. Se convocaron 426 personas y asistieron 398</t>
  </si>
  <si>
    <t>Solicitar al Secretario de Educación  recursos economicos para la logistica de la capacitación.</t>
  </si>
  <si>
    <t xml:space="preserve">Para el año 2014 el resultado de la asistencia a la capacitación logro  93,4% de presencia de Rectores y administrativos que manejan el SIMAT. Se convocarón 409 funcionarios  y asistieron 382.
El comportamiento del indicador en los ultimos 3 años  permite evidenciar la buena asistencia  por parte del personal de las I.E a la capacitación anual Realizada por el equipo de Cobertura Educativa.
Durante  los años 2013 y 2014  se ha mantenido la asistencia  del 93,4% del total de los Funcionarios citados. </t>
  </si>
  <si>
    <t xml:space="preserve">Solicitar al Secretario de Educación  recursos economicos para la logistica de la capacitación y poder dar  nuevamente para el año 2015 los viaticos a los rectores a fin de contar con asistencia amplia por parte del personal convocado. </t>
  </si>
  <si>
    <t>Para el año 2015 el resultado de la asistencia a la capacitación logro  95% de presencia de Rectores y administrativos que manejan el SIMAT. Se convocarón 400 funcionarios y asistieron 380.
El comportamiento del indicador en los ultimos 4 años  permite evidenciar la buena asistencia  por parte del personal de las I.E a la capacitación anual Realizada por el la Dirección de Cobertura Educativa; cumpliendo con la meta para el año 2015.</t>
  </si>
  <si>
    <r>
      <t xml:space="preserve">Formar a los Directivos Docentes y administrativos que manejan el SIMAT, de tal forma que se eviten los errores más comunes en el Macroproceso </t>
    </r>
    <r>
      <rPr>
        <b/>
        <sz val="10"/>
        <rFont val="Arial"/>
        <family val="2"/>
      </rPr>
      <t>C</t>
    </r>
    <r>
      <rPr>
        <sz val="10"/>
        <rFont val="Arial"/>
        <family val="2"/>
      </rPr>
      <t>.</t>
    </r>
  </si>
  <si>
    <r>
      <t xml:space="preserve">Para el año 2016 el resultado de la asistencia a la capacitación logro 91,5% de presencia de Rectores. Se convocarón 212 Rectores y asistieron 194, ya que para la fecha de la capacitación faltaban Rectores por ser nombrados en las IE Oficiales del Departamento del Tolima.
Cabe resaltar que para la presente vigencia solo se invitaron a los </t>
    </r>
    <r>
      <rPr>
        <u/>
        <sz val="10"/>
        <rFont val="Arial"/>
        <family val="2"/>
      </rPr>
      <t>rectores</t>
    </r>
    <r>
      <rPr>
        <sz val="10"/>
        <rFont val="Arial"/>
        <family val="2"/>
      </rPr>
      <t>, por tal motivo se evidencia una disminucion del 4,5% con respecto al año anterior.</t>
    </r>
  </si>
  <si>
    <t>Para el proximo año covocar y formar a los Directivos Docentes y administrativos que manejan el SIMAT, de tal forma que se eviten los errores más comunes en el Macroproceso C y en el sistema.</t>
  </si>
  <si>
    <t xml:space="preserve">Para la correcta ejecución del proceso de Cobertura es recomendable que, como mínimo anualmente, se capacite y se de Asistencia Técnica a los Rectores, con el fin aclarar dudas, conceptos y reiterar las obligaciones que tienen con respecto a la calidad y cantidad del reporte de la matrícula; de la acogida a estas convocatorias en gran parte se basa el éxito del proceso.
Para el año 2017 el resultado de la asistencia a la capacitación logro 89,2% de presencia de Rectores. Se presenta una disminución en la asistencia de este indicador ya que se convocarón 212 Rectores y asistieron 189, porque para la misma fecha de capacitación, la Dirección de Calidad Educativa convocó a reunion a Rectores y docentes PTA, ocacionando   ausentismo en la Reunion a Rectores convocada por esta Dirección. </t>
  </si>
  <si>
    <t>Para el proximo año covocar y formar a los Directivos Docentes y administrativos que manejan el SIMAT, de tal forma que se eviten los errores más comunes en el Macroproceso C y en el sistema (SIMAT).
Coordinar con los diferentes dependencias de la SED TOLIMA, para que no convoquen reuniones en la misma fecha de la capacitación a Rectores.</t>
  </si>
  <si>
    <t>Profesional Especializado de Acceso.</t>
  </si>
  <si>
    <t>Para la correcta ejecución del proceso de Cobertura es recomendable que, como mínimo anualmente, se capacite y se de Asistencia Técnica a los Rectores, con el fin aclarar dudas, conceptos y reiterar las obligaciones que tienen con respecto a la oportunidad y calidad del reporte de la matrícula; de la acogida a estas convocatorias en gran parte se basa el éxito del proceso.
Para el año 2018 el resultado de la asistencia a la capacitación logro 93.6% de presencia. Se presenta un aumento en este indicador ya que se convocarón 212 Rectores, 12  Directores de núcleo y 180 Administrativos, para un total de 404 asistentes, logrando un aumento del 4.4% con respecto a la Reunion a Rectores convocada por esta Dirección para el año anterior. 
En esta vigencia,  se convoco a los funcionarios encargados del manejo del SIMAT, como acción de mejoramiento.</t>
  </si>
  <si>
    <t>Para el proximo año seguir covocando y formando a los Directivos Docentes y administrativos que manejan el SIMAT, de tal forma que se eviten los errores más comunes en el Macroproceso C y en el sistema (SIMAT).
Coordinar con los diferentes dependencias de la SED TOLIMA, para que no convoquen reuniones en la misma fecha de la capacitación a Rectores.</t>
  </si>
  <si>
    <t>Para el año 2019 el resultado de la asistencia a la capacitación logro 97.3% de presencia. Se presenta un aumento en este indicador del 3.96%. Se realizó convocatoria a 212 Rectores, 12  Directores de núcleo y 180 Administrativos.</t>
  </si>
  <si>
    <t>Fortalecer el proceso de convocatoria a la capacitación, velando por el cumplimiento de fechas del cronograma general y/o agenda de Eventos de la Secretaría de Educación y Cultura</t>
  </si>
  <si>
    <t>Para el año 2020 el resultado de la asistencia a la capacitación logro el 90.8% de participación. Se evidencia una disminución en el indicador con relación al año anterior. La emergencia sanitaria por el COVID-19,  las limitaciones de presencialidad y la necesidad de virtualidad, en algunos municipios no les funicono el internet, lo que ocasiono que algunos funcionarios no se pudieron conectar.  Se realizó convocatoria a 212 Rectores, 12  Directores de núcleo y 180 Administrativos.</t>
  </si>
  <si>
    <t>Continuar con el fortalecemiento el proceso de convocatoria a la capacitación, velando por el cumplimiento de fechas del cronograma general y/o agenda de Eventos de la Secretaría de Educación y Cultura</t>
  </si>
  <si>
    <t xml:space="preserve">Para la correcta ejecución del Macroproceso C - Cobertura Educativa es recomendable que, como mínimo anualmente, se capacite y se de Asistencia Técnica a los Rectores, con el fin aclarar dudas, conceptos y reiterar las obligaciones que tienen con respecto a la calidad y cantidad del reporte de la matrícula; de la acogida a estas convocatorias en gran parte se basa el éxito del Macroproceso C. Sin embargo, la metodología y la logística para la vigencia 2021 fue netamente orientadas a la virtualidad, producto de las condiciones propias de la emergencia sanitaria por el COVID-19; se evidencia un bajo nivel de asistencia a la capacitación, logrando el 81.9% debido a problemas de conectividad y luz en algunos municipios del sur del Tolima, lo que ocasiono que algunos funcionarios no se pudieron conectar.  </t>
  </si>
  <si>
    <t>Para conocimiento de los rectores que no se pudieron conectar a la reunión y soporte  de todos se envia  a los correos electrónicos de todos los rectores las presentaciónes de los temas tratados en la reunión.
 Para el proximo año (2022) En lo posible covocar de forma presencial a los Directivos Docentes y administrativos que manejan el SIMAT de las IE Oficiales</t>
  </si>
  <si>
    <t>Profesional Especializado Acceso</t>
  </si>
  <si>
    <t>evaluacion de la formacion</t>
  </si>
  <si>
    <t>Evaluaciones con calificacion entre 4 y 5</t>
  </si>
  <si>
    <t>CONFERENCIASTA O FACILITADOR</t>
  </si>
  <si>
    <t>&lt; 69%</t>
  </si>
  <si>
    <t>evaluacion dela Formación</t>
  </si>
  <si>
    <t xml:space="preserve">total de la encuenta </t>
  </si>
  <si>
    <t xml:space="preserve">Para la capacitacion realizada en el año 2012 de 165 personas que contestaron la encuesta;   155 de ellas calificaron con los puntaje máximos  4 y 5. Se calculo  los contenidos globales de la capacitacion . </t>
  </si>
  <si>
    <t>para el año 2013 la evaluación de la capacitación se discrimimnará por los resultados de cada eje temático</t>
  </si>
  <si>
    <t>Para el año 2013 se calculo  el indicador de evaluacion aprobadas, teniendo en cuenta los puntajes maximos 4 y 5, pero a diferencia del año 2012, se calculo por ejes tematicos. El calculo de cada eje temativo supero la meta establecida por la secretaria de Educación del 95% de cumplimiento.</t>
  </si>
  <si>
    <t>Seguir midiendo el indicador por cada eje tematico.
Tomar medidas preventivas para evitar el descenso de la satisfaccion y entendimiento de la capacitaciónes prestadas.</t>
  </si>
  <si>
    <t>Apartir del año 2013 se cambia la metodologia de evaluación de la capacitación; Para el año 2014 se calculo  el indicador de evaluaciones aprobadas de la capacitación  brindada por le Macroproceso de Cobertura Eucativa, teniendo en cuenta que  los puntajes maximos  se encuentran  entre  4 y 5 en cada eje tematico, los cuales  superaron la meta del 95%. al igual que el año inmediatamente anterior.</t>
  </si>
  <si>
    <t xml:space="preserve">
Tomar medidas preventivas para evitar el descenso de la satisfaccion y entendimiento de la capacitaciónes prestadas.</t>
  </si>
  <si>
    <t>Para el año 2015 se calculo  el indicador de evaluaciones aprobadas de la capacitación  brindada por el Macroproceso C -  Cobertura Eucativa, teniendo en cuenta que  los puntajes maximos  se encuentran  entre  4 y 5 en cada eje tematico, los cuales  superaron la meta del 95%.</t>
  </si>
  <si>
    <t xml:space="preserve">
Tomar medidas preventivas para evitar el descenso de la satisfaccion y entendimiento de las capacitaciónes prestadas.</t>
  </si>
  <si>
    <t xml:space="preserve">Para el año 2016 se calculo  el indicador de evaluaciones aprobadas de la capacitación  brindada por el Macroproceso C -  Cobertura Eucativa, teniendo en cuenta que  los puntajes maximos  se encuentran  entre  4 y 5 en cada eje tematico, los cuales  superaron la meta del 95%, excepto LOGÍSTICA </t>
  </si>
  <si>
    <t>Solicitar al Secretario de Educación  recursos economicos pra la logistica de la capacitación para el año 2017 y poder contar con un sitio comodo y fresco, ya que en las fichas de evaluaciones, la mayor incomformidad fue por la incomodidad del sitio de la capacitación y poder convocar y formar a los Directivos Docentes y administrativos que manejan el SIMAT, en un lugar comodo, amplio y ventilado.</t>
  </si>
  <si>
    <t>Esta herramienta de evaluación es una oportunidad para que los participantes expresen sus opiniones acerca de cómo se está desarrollando el proceso, es necesario saber que piensan los miembros del grupo acerca del trabajo realizado, de los requerimientos de información que periódicamente se les hace a los rectores. El resumen de la Evaluación del Grupo se utiliza para determinar la satisfacción de los rectores respecto a la capacitación que se realiza.De la acogida a estas convocatorias depende el éxito del proceso.
Para el año 2017 se calculó el indicador de evaluaciones aprobadas de la capacitación  brindada por el Macroproceso C -  Cobertura Eucativa, teniendo en cuenta que  los puntajes maximos  se encuentran  entre  4 y 5 en cada eje tematico, los cuales  superaron la meta del 92%, excepto LOGÍSTICA; este item desmejoro porque se cambio de salón utilizado en las anteriores reuniones y no fue muy cómodo para los asistentes</t>
  </si>
  <si>
    <t>Esta herramienta de evaluación es una oportunidad para que los participantes expresen sus opiniones acerca de cómo se está desarrollando el proceso, es necesario saber que piensan los miembros del grupo acerca del trabajo realizado, de los requerimientos de información que periódicamente se les hace a los rectores. El resumen de la Evaluación del Grupo se utiliza para determinar la satisfacción de los asistentes respecto a la capacitación que se realiza. De la acogida a estas convocatorias depende el éxito del proceso.
Para el año 2018 se calculó el indicador de evaluaciones aprobadas de la capacitación  brindada por el Macroproceso C -  Cobertura Eucativa, teniendo en cuenta que  los puntajes maximos  se encuentran  entre  4 y 5 en cada eje tematico, los cuales  superaron la meta del 95%, el item LOGISTICA mejoró porque la reunicón se llevo a cabo en un salón más comodo, como una acción de mejora.</t>
  </si>
  <si>
    <t>Solicitar al Secretario de Educación  recursos economicos para la logistica de la capacitación para el año 2019 y poder contar con un sitio comodo y fresco y poder convocar y formar a los Directivos Docentes y administrativos que manejan el SIMAT, en un lugar agradable, amplio y ventilado.</t>
  </si>
  <si>
    <t>Se evidencia un alto nivel de satisfacción en los participantes (docentes, directivos docentes y administrativos de las IE Oficiales), en cuanto a los aspectos evaluados en el desarrollo de la capacitación, siendo la metodología el mejor evaluado.</t>
  </si>
  <si>
    <t>Solicitar al Secretario de Educación recursos economicos para la logistica de la capacitación para el año 2020, de tal manera que se pueda contar con un lugar comodo, amplio, con acceso a baterias sanitarias en buen estado y con los servicios de catering.</t>
  </si>
  <si>
    <t>CONFERENCISTA O FACILITADOR</t>
  </si>
  <si>
    <t>Si bien la metodología y la logistica han sido netamente orientadas a la virtualidad, producto de las condiciones propias de la emergencia sanitaria por el COVID-19, se evidencia un alto nivel de satisfacción en los participantes (docentes, directivos docentes y administrativos de las IE Oficiales), en cuanto a los aspectos evaluados en el desarrollo de la capacitación, siendo la metodología el mejor evaluado.</t>
  </si>
  <si>
    <t>Llevar a Comité Directivo la necesidad de disponer de equipos y conexión adecuada a internet, para las IE Oficiales del departamento, en virtud de la necesidad de realizar este encuentro en el año 2021, nuevamente de forma virtual.</t>
  </si>
  <si>
    <t xml:space="preserve">Esta herramienta de evaluación es una oportunidad para que los participantes expresen sus opiniones y saber que piensan los asistentes acerca de la capacitación y determinar el grado de satisfacción de esta. Observando el logro obtenido para la vigencia 2021 en cada eje temático, superamos la meta del 96%, evidenciando un alto nivel de satisfacción en los participantes, siendo la metodología la mejor evaluada con un logro del 99.3%. </t>
  </si>
  <si>
    <t>Solicitar al Secretario de Educación  recursos economicos para la logistica de la capacitación para la vigencia 2022 y poder contar con un sitio optimo para convocar y formar a los Directivos Docentes y administrativos que manejan el SIMAT de forma presencial, teniendo en cuenta los problemas tecnicos que se presentaron en algunos municipios del sur.</t>
  </si>
  <si>
    <t>PROCESO C02. PROYECTAR CUPOS</t>
  </si>
  <si>
    <t>mayor o igual a 80%</t>
  </si>
  <si>
    <t>79-60%</t>
  </si>
  <si>
    <t>De la proyección de cupos realizada para el año 2012 en modelos flexibles fue de 78,791 cupos, de los cuales se matricularon 56,493 alumnos en modelos flexibles, logrando un porcentaje de cumplimentos del 71% de lo proyectado.</t>
  </si>
  <si>
    <t>Ajustar la proyección de cupos para los modelos flexibles de acuerdo al comportamiento de la matricula presentada en las Instituciones Educativas.</t>
  </si>
  <si>
    <t xml:space="preserve">para el 2013  la proyección de cupos realizada en modelos flexibles fue de 64,177 cupos, de los cuales se matricularon 55,992 alumnos en modelos flexibles, logrando un porcentaje de cumplimentos del 87,2 % de lo proyectado. Incrementando el porcentaje de cumplimiento  frente al año inmediatamente anterior en un 1,1%. </t>
  </si>
  <si>
    <t>Dar continuidad a los modelos flexibles postprimaria y media rural  y Dotación de la canasta para estos modelos.</t>
  </si>
  <si>
    <t xml:space="preserve">para el 2014  la proyección de cupos realizada en modelos flexibles fue de 62,526 cupos, de los cuales se matricularon 55,446 alumnos en modelos flexibles, con corte al 1 de octubre de 2014, logrando un porcentaje de cumplimentos del 88,3% de lo proyectado, frente al año inmediatamnete anterior se evidencia  un incremento leve  del 1,1%.manteniendose en un rango de evaluación Bueno. </t>
  </si>
  <si>
    <t>Continuar con la implementación de los modelos flexibles postprimaria y media rural.</t>
  </si>
  <si>
    <t>para el 2015 la proyección de cupos realizada en modelos flexibles fue de 57,851 cupos, de los cuales se matricularon 53,743 alumnos en modelos flexibles, con corte al 1 de octubre de 2015, logrando un porcentaje de cumplimentos del 92,9% de lo proyectado, frente al año inmediatamnete anterior se evidencia  un incremento del 4,2%.</t>
  </si>
  <si>
    <t>Continuar con la implementación de los modelos flexibles postprimaria y media rural y de la canasta para estos modelos.</t>
  </si>
  <si>
    <t>para el 2016 la proyección de cupos realizada en modelos flexibles fue de 57,142 cupos, de los cuales se matricularon 51,132 alumnos en modelos flexibles, con corte al 1 de octubre de 2016, logrando un porcentaje de cumplimentos del 89,5% de lo proyectado, frente al año inmediatamnete anterior se evidencia  un descenso del 3,4%, por la disminución de la matrícula en 2,611 estudiantes.</t>
  </si>
  <si>
    <t xml:space="preserve">Continuar con la implementación de los modelos flexibles postprimaria y media rural y dar la canasta para estos modelos.
Se observa una disminución de 2,611 estudiantes ya que algunas IE que tenian implementado el modelo postprimaria cambiarón a modalidad tradicional.
</t>
  </si>
  <si>
    <t xml:space="preserve">
Además de la educación tradicional, el Ministerio de Educación Nacional cuenta con un portafolio de modelos educativos, los cuales están diseñados con estrategias escolarizadas y semiescolarizadas, procesos convencionales y no convencionales de aprendizaje, metodologías flexibles, diseño de módulos con intencionalidad didáctica, y articulación de recursos pedagógicos que por medio de la formación de docentes y el compromiso comunitario, fortalecen el ingreso y la retención de esta población en el sistema.
Los modelos se han adaptado pedagógica y curricularmente para la prestación del servicio educativo según los contextos específicos. Estos modelos se sustentan conceptualmente en las características y necesidades presentadas por la población y se apoyan en tecnologías y materiales educativos propios.
Para el 2017 la proyección de cupos realizada en modelos flexibles fue de 51,420 cupos, de los cuales se matricularon 49,417 alumnos en modelos flexibles, con corte al 1 de octubre de 2017, logrando un porcentaje de cumplimentos del 96,1% de lo proyectado, frente al año inmediatamnete anterior se evidencia un incremento del 6,6% debido que se realizó una Proyección de Cupos para la vigencia 2017 mas ajuastada a la realidad del entorno donde se encuentra ubicadas las sedes educativas, teniendo encuenta el censo poblacional real y en edad escolar..</t>
  </si>
  <si>
    <t xml:space="preserve">Seguir ajustando las proyecciónes de cupos para los modelos flexibles de acuerdo al comportamiento de la matricula presentada en las Sedes Educativas, a una realidad mas pertinente de la region y su poblacion escolar.
</t>
  </si>
  <si>
    <t>Además de la educación tradicional, el Ministerio de Educación Nacional cuenta con un portafolio de modelos educativos, los cuales están diseñados con estrategias escolarizadas y semiescolarizadas, procesos convencionales y no convencionales de aprendizaje, metodologías flexibles, diseño de módulos con intencionalidad didáctica, y articulación de recursos pedagógicos que por medio de la formación de docentes y el compromiso comunitario, fortalecen el ingreso y la retención de esta población en el sistema.
Los modelos se han adaptado pedagógica y curricularmente para la prestación del servicio educativo según los contextos específicos. Estos modelos se sustentan conceptualmente en las características y necesidades presentadas por la población y se apoyan en tecnologías y materiales educativos propios.
Para el 2018 la proyección de cupos realizada en modelos flexibles fue de 50,837 cupos, de los cuales se matricularon 49,461 alumnos en modelos flexibles, con corte al 1 de octubre de 2018, logrando un porcentaje de cumplimentos del 97,3% de lo proyectado, frente al año inmediatamnete anterior se evidencia un incremento del 1.2% debido que se realizó una Proyección de Cupos para la vigencia 2018 mas ajuastada a la realidad del entorno donde se encuentra ubicadas las sedes educativas, teniendo encuenta el censo poblacional real y en edad escolar.</t>
  </si>
  <si>
    <t>Seguir ajustando las proyecciónes de cupos para los modelos flexibles de acuerdo al comportamiento de la matricula presentada en las Sedes Educativas, a una realidad mas pertinente de la region y su poblacion escolar.</t>
  </si>
  <si>
    <t>Para el 2019 la proyección de cupos realizada en modelos flexibles fue de 52.451 cupos, de los cuales se matricularon 46.371 alumnos en modelos flexibles con corte al 2 de octubre de 2019, logrando un porcentaje de cumplimentos del 88,4% de lo proyectado.</t>
  </si>
  <si>
    <t>El indicador se ubica en nivel regular, toda vez que la matrícula de modelos flexibles con respecto a la proyección de cupos 2020, registra una tendencia a la baja, situación posiblemente originada por la perdida de interés en estudiar en gran parte de la población, debido a las condiciones propias de la emergencia sanitaria por la COVID-19. También incide que la asignación de docentes para el modelo de postprimaria es diferente al modelo tradicional, los Rectores solicitan cambio de modelo educativo flexible al tradicional</t>
  </si>
  <si>
    <t xml:space="preserve">Dotar de material pedagogico a las Sedes de las I. E.  Que tienen implementado modelos educativos flexibles como postprimaria y media rural, para que continuen con el modelo educativo.
</t>
  </si>
  <si>
    <t>La matricula de los modelos educativos para la vigencia 2021 mejoro un poco logrando una matrícula de 45,989 estudiantes de una proyección de 54,609 cupos. En las Instituciones Educativas Rurales existen cupos suficientes para la prestación del  servicio educativo pero la población escolar ha venido disminuyendo, lo que hace que no se ocupén todos los cupos ofertados.</t>
  </si>
  <si>
    <t xml:space="preserve">Solicitar a Calidad Educativa suministro de material pedagogico para las sedes que tienen implementado modelos educativos flexibles.
</t>
  </si>
  <si>
    <t>PD: Población Demandante Actual del Servicio en el  Establecimiento Educativo (Matrícula actual)
PC: Proyección de cupos</t>
  </si>
  <si>
    <t>mayor a  90%</t>
  </si>
  <si>
    <t>entre 90%- 60%</t>
  </si>
  <si>
    <t>La proyección de cupos para el 2012 fue de 215,724 y solo se logro una matricula de 174,555, logrando el 80,9% de lo proyectado, ésto indica que la oferta es mayor a la demanda y que se debe ajustustar la proyeccion de cupos</t>
  </si>
  <si>
    <t>Ajustar las proyecciones de acuerdo al comportamiento de matricula de las Instituciones Educativas y a la realidad de la region y su poblacion escolar.</t>
  </si>
  <si>
    <t>Para el año 2013, se ajusto la proyección de cupos, con relación al año anterior y dio como resultado la proyección de 192,786, y  se logro una matricula de 171,714 estudiantes, con corte al 1 de octubre de 2013, logrando el 89,1% de lo proyectado.</t>
  </si>
  <si>
    <t xml:space="preserve">Socializar con los Rectores de las Instituciones Educativas el comportamiento de la proyección de cupos vs matricula, con el fín de evitar la sobre proyección de cupos. </t>
  </si>
  <si>
    <t xml:space="preserve">Para el año 2014, se ajusto la proyección de cupos, respecto al año anterior y dio como resultado la proyección de 187,150 cupos y    se logro una matricula de 170,135  estudiantes al 1 de octubre de 2014, logrando el 90,9%  de matricula respecto a  lo proyectado.  
Para el año 2014 se ha  incrementado el porcente  de cumplimiento  paulatinamente frente a los  dos perioodos anteriores (2012, 2013) </t>
  </si>
  <si>
    <t xml:space="preserve">Para el año 2015, se ajusto la proyección de cupos, respecto a los años anteriores y dio como resultado la proyección de 178,235 cupos y se logró una matricula de 165,297 estudiantes al 1 de octubre de 2015, logrando el 92,7%  de matricula respecto a  lo proyectado.  
Para este año 2015 se optimizó el porcente  de cumplimiento frente a los  tres perioodos anteriores (2012, 2013 y 2014). </t>
  </si>
  <si>
    <t>Para el año 2016 el resultado de la proyección de 178,091 cupos y se logró una matricula de 159,101 estudiantes al 1 de octubre de 2016, logrando el 89,3%  de matricula respecto a  lo proyectado.  
Para este año (2016) se disminuyo el porcente en 3,4% de cumplimiento frente al perioodo anterior (2015), esto se debe a la disminución de  la matrícula en 6,196 estudiantes.</t>
  </si>
  <si>
    <t>La oferta educativa para el año sigueinte será determinada con base en la proyección de cupos, esto se realiza, con el propósito prever y asegurar la continuidad de los estudiantes antiguos y permitir el acceso de los alumnos nuevos. Los rectores de los establecimientos educativos oficiales son los responsables hacer la proyección de cupos y la Dirección de Cobertura la registra en el SIMAT. La proyección de cupos se realiza anualmente a nivel de sede, modelo, jornada y grado.
Es importante hacer una proyección de cupos objetiva que refleje la realidad del sector, haciendo observación de la población de la zona, para conocer que niños van a continuar, cuáles van a ingresar como nuevos y cuales no continuarán en la Institución.
Esta proyección será revisada y aprobada por la Dirección de  cobertura y oficializada al Ministerio de Educación Nacional  en la fecha prevista, quien realizara el análisis final de la información registrada en el Sistema.
Para el año 2017 el resultado de la proyección de 168,642 cupos y se logró una matricula de 156,536 estudiantes al 1 de octubre de 2017, logrando el 92,8% de matricula respecto a  lo proyectado.  Frente al año inmediatamnete anterior se evidencia un incremento del 3,5% debido que se realizó una Proyección de Cupos para la vigencia 2017 mas ajuastada a la realidad del entorno donde se encuentra ubicadas las sedes educativas, teniendo encuenta la población en edad escolar y el censo real de la zona.</t>
  </si>
  <si>
    <t>La oferta educativa para el año sigueinte será determinada con base en la proyección de cupos, esto se realiza, con el propósito prever y asegurar la continuidad de los estudiantes antiguos y permitir el acceso de los alumnos nuevos. Los rectores de los establecimientos educativos oficiales son los responsables de hacer la proyección de cupos y la Dirección de Cobertura la registra en el SIMAT. La proyección de cupos se realiza anualmente a nivel de sede, modelo, jornada y grado.
Es importante hacer una proyección de cupos objetiva que refleje la realidad del sector, haciendo observación de la población de la zona, para conocer que niños van a continuar, cuáles van a ingresar como nuevos y cuales no continuarán en la Institución.
Esta proyección se revisò y aprobò por la Dirección de  cobertura y oficializada al Ministerio de Educación Nacional  en la fecha prevista, quien realizò el análisis final de la información registrada en el Sistema.
Para el año 2018 el resultado de la proyección de cupos fue de 168,908 ya que se tuvo en cuenta la capacidad instalada de las Instituciones Educativas Oficiales y el entorno,  lograndose  una matricula de 154,634 estudiantes al 1 de octubre de 2018, alcanzando el 91,5% de matricula respecto a  lo proyectado 
Para este año (2018) se disminuyo el porcente en 1,8% de cumplimiento frente al perioodo anterior (2017), esto se debe a la disminución de  la matrícula en 1,902 estudiantes.</t>
  </si>
  <si>
    <t>Socializar con los Rectores de las Instituciones Educativas el comportamiento de la proyección de cupos vs matricula, con el fín de evitar la sobre proyección de cupos.</t>
  </si>
  <si>
    <t>Para el año 2019 el resultado de la proyección de cupos fue de 170.101 y se logró una matricula de 148.809 estudiantes al 2 de octubre de 2019, alcanzando el 87,5% de matricula respecto a  lo proyectado.
Para este año (2019) se disminuyó el porcentaje en 4% de cumplimiento frente al periodo anterior (2018), esto se debe a la disminución de  la matrícula.</t>
  </si>
  <si>
    <t>En el año 2020 el indicador se ubica en nivel regular, toda vez que se registra una diferencia significativa entre la matrícula y la proyección de cupos, con tendencia a mayor disminución de la matrícula. Esto ultimo puede obedecer al aumento de deserción producto de las condiciones asociadas a la emergencia sanitaria por el COVID-19</t>
  </si>
  <si>
    <t xml:space="preserve">Socializar en la reunión de Rectores el comportamiento de la proyección de cupos vs matricula, con el fín de evitar la sobre proyección de cupos. </t>
  </si>
  <si>
    <t>Teniendo en cuenta que la Proyección de cupos es el proceso mediante el cual los establecimientos educativos oficiales calculan el número de cupos que estarían en capacidad de ofrecer el siguiente año escolar, en cada una de las sedes, jornadas y grados, con el fin de prever y asegurar la continuidad de los alumnos matriculados y atender las solicitudes de los alumnos nuevos, La entidad territorial Tolima muestra la capacidad para atender un mayor numero de estudiantes de los que se matriculan en las Instituciones Educativas Oficiales.
Aunque para la vigencia 2021 hemos mejorado con respecto a los dos últimos años, este indicador se ubica en el rango de evaluación en el nivel REGULAR, toda vez que se logró el 88.9%, aun la matrícula no alcanza lo proyectado porque en nuestro departamento tenemos más oferta que demanda.</t>
  </si>
  <si>
    <t>Seguir ajustando las proyecciones de cupos de acuerdo al comportamiento de la matricula presentada en las Sedes Educativas, a una realidad más pertinente de la región y su población escolar; Sin desconocer que tenemos más capacidad instalada que personas que demandan el servicio educativo.</t>
  </si>
  <si>
    <t>mayo o igual a 30%</t>
  </si>
  <si>
    <t>entre 30%- 20%</t>
  </si>
  <si>
    <t>&lt;19%</t>
  </si>
  <si>
    <t xml:space="preserve">La proyección de cupos de modelos flexibles  de 78,791 sobre el total de la matricula proyectada de 215,724 represento el 36,52. </t>
  </si>
  <si>
    <t>Ajustar las proyecciones a una realidad mas pertinente de la region y su poblacion escolar</t>
  </si>
  <si>
    <t>La proyección de cupos de modelos flexibles  para el 2013 representa el 33,3% de la proyección total de cupos, al tener proyectados 64,177 cupos modelos flexibles sobre el total de la proyección de 192,786. Proyección que se ha ido ajustando a la realidad de las regiones</t>
  </si>
  <si>
    <t xml:space="preserve">La proyección de cupos de modelos flexibles  para el 2014 representa el 33,4% de la proyección total de cupos, al tener proyectados 62,526 cupos modelos flexibles sobre el total de la proyección de 187,150. 
El cubrimietno de  la oferta de modelos educativos flexibles  se ha mantenido estable durante los 2 ultimos años y se puede considerar  entre una rango de cumplimiento bueno segun criterios de la Secretaria de Educación. </t>
  </si>
  <si>
    <t xml:space="preserve">Ajustar las proyecciones a una realidad mas pertinente de la region y su poblacion escolar.
Esto con el fin de no proyectar mas cupos de los que realmente se utilizan. </t>
  </si>
  <si>
    <t xml:space="preserve">La proyección de cupos de modelos flexibles  para el 2015 representa el 32,5% de la proyección total de cupos, al tener proyectados 57,851 cupos modelos flexibles sobre el total de la proyección de 178,235. 
El cubrimietno de  la oferta de modelos educativos flexibles tuvo una disminución del 0,9% ya que se ajustó las proyecciones a una realidad mas pertinente de la region y su poblacion escolar. Sin embargo se puede considerar  entre una rango de cumplimiento bueno segun criterios de la Secretaria de Educación. </t>
  </si>
  <si>
    <t xml:space="preserve">
No proyectar mas cupos de los que realmente se utilizan. </t>
  </si>
  <si>
    <t xml:space="preserve">La proyección de cupos de modelos flexibles  para el 2016 representa el 32,1% de la proyección total de cupos, al tener proyectados 57,142 cupos modelos flexibles sobre el total de la proyección de 178,142. 
El cubrimietno de  la oferta de modelos educativos flexibles tuvo una disminución del 0,4% con respecto al año anterior, ya que se ajustó las proyecciones a una realidad mas pertinente de la region y su poblacion escolar. Sin embargo se puede considerar  entre una rango de cumplimiento bueno segun criterios de la Secretaria de Educación. </t>
  </si>
  <si>
    <t xml:space="preserve">
Se observa una disminución en la proyección de cupos de 709 estudiantes con respecto al año anterior debido que algunas IE que tenian implementado el modelo postprimaria cambiarón a modalidad tradicional.</t>
  </si>
  <si>
    <t xml:space="preserve">Además de la educación tradicional, el Ministerio de Educación Nacional cuenta con un portafolio de modelos educativos, los cuales están diseñados con estrategias escolarizadas y semiescolarizadas, procesos convencionales y no convencionales de aprendizaje, metodologías flexibles, diseño de módulos con intencionalidad didáctica, y articulación de recursos pedagógicos que por medio de la formación de docentes y el compromiso comunitario, fortalecen el ingreso y la retención de esta población en el sistema.
Los modelos se han adaptado pedagógica y curricularmente para la prestación del servicio educativo según los contextos específicos. Estos modelos se sustentan conceptualmente en las características y necesidades presentadas por la población y se apoyan en tecnologías y materiales educativos propios.
La proyección de cupos de modelos flexibles  para el 2017 representa el 30,5% de la proyección total de cupos, al tener proyectados 51,420 cupos modelos flexibles sobre el total de la proyección de 168,642. 
El cubrimietno de  la oferta de modelos educativos flexibles tuvo una disminución del 1,6% con respecto al año anterior  debido que algunas Instituciones Educativas y/o Sedes que tenian implementado el modelo postprimaria y Media Rural, por la asignación de Docentes cambiarón a modalidad tradicional.  Sin embargo se puede considerar  entre una rango de cumplimiento bueno segun criterios de la Secretaria de Educación. </t>
  </si>
  <si>
    <t>Solicitar a la Dirección de Calidad Educativa la dotación de material pedagógico para los modelos flexibles como Escuela Nueva, Postprimaria y Media Rural.</t>
  </si>
  <si>
    <t xml:space="preserve">Además de la educación tradicional, el Ministerio de Educación Nacional cuenta con un portafolio de modelos educativos, los cuales están diseñados con estrategias escolarizadas y semiescolarizadas, procesos convencionales y no convencionales de aprendizaje, metodologías flexibles, diseño de módulos con intencionalidad didáctica, y articulación de recursos pedagógicos que por medio de la formación de docentes y el compromiso comunitario, fortalecen el ingreso y la retención de esta población en el sistema.
Los modelos se han adaptado pedagógica y curricularmente para la prestación del servicio educativo según los contextos específicos. Estos modelos se sustentan conceptualmente en las características y necesidades presentadas por la población y se apoyan en tecnologías y materiales educativos propios.
La proyección de cupos de modelos flexibles  para el 2018 representa el 30,1% de la proyección total de cupos, al tener proyectados 50,837 cupos modelos flexibles sobre el total de la proyección de 168,908. 
El cubrimiento de  la oferta de modelos educativos flexibles tuvo una disminución del 0,4% con respecto al año anterior,   debido que algunas Instituciones Educativas y/o Sedes que tenian implementado el modelo postprimaria y Media Rural, por la asignación de Docentes cambiarón a modalidad tradicional.  Sin embargo,  se puede considerar  entre una rango de cumplimiento bueno segun criterios de la Secretaria de Educación. </t>
  </si>
  <si>
    <t xml:space="preserve">Seguir ajustando las proyecciónes de cupos para los modelos flexibles de acuerdo al comportamiento de la matricula presentada en las Sedes Educativas, a una realidad mas pertinente de la region, su poblacion escolar y el modelo educativo.
</t>
  </si>
  <si>
    <t>PROCESO C03. SOLICITAR, RESERVAR Y ASIGNAR CUPOS OFICIALES</t>
  </si>
  <si>
    <t xml:space="preserve">Profesional especializado - Acceso </t>
  </si>
  <si>
    <t>mayo o igual de 80%</t>
  </si>
  <si>
    <t>79%-50%</t>
  </si>
  <si>
    <t>&lt; 50%</t>
  </si>
  <si>
    <t xml:space="preserve">No se puede medir el indicador debido a que no se cuenta con la relacion (nombres y apellidos) de  los nilños que se les asigno cupo provenientes de entidades de Bienestar Social o Familiar para pode hacer la relación con los niños inscritos en el SIMAT. </t>
  </si>
  <si>
    <t>No se puede medir el indicador debido a que no se cuenta con la relacion (nombres y apellidos) de  los nilños que se les asigno cupo provenientes de entidades de Bienestar Social o Familiar para pode hacer la relación con los niños inscritos en el SIMAT. 
El número de niños que solicitaron cupo nuevo a través del diligenciamientos del formulario de transcision niños provenientes de entidades de Bienestar Social o Familiar para el año 2013 fué de: 3.263  
Solo para  el año 2014 se cuenta con la la relación de los niños del ICBF que se les  asigno cupo  versus los inscritos en el simat de las Instituciones Educativas</t>
  </si>
  <si>
    <t>En la primera semana del año 2014 se entregaron  4114 formularios de ICBF a los Rectores de las Instituciones Educativas Oficiales para que realizaran la Inscripción para la vigencia 2014, de los cuales inscribieron 2,869,  arrojando un logro del 69,7%,  lo cual se debe a la abstinencia de inscribir a los niños procedentes de bienestar familiar ya que los padres no se acercan a la IE  a legalizar la matrícula.</t>
  </si>
  <si>
    <t>Hacer seguimiento a los formularios que se les entrego a los rectores, para identificar quiene no realizaron la inscripción de alumnos y verificar que los hagan en la etapa de asignación rector.</t>
  </si>
  <si>
    <t>Se entregaron  4,766 formularios de ICBF a los Rectores de las Instituciones Educativas Oficiales para que realizaran la Inscripción para la vigencia 2015, de los cuales inscribieron 4,228,  arrojando un logro del 88,7%.</t>
  </si>
  <si>
    <t>Hacer seguimiento a los formularios que se les entrego a los rectores, para identificar quienes no realizaron la inscripción de alumnos y verificar que los hagan en la etapa de asignación rector.</t>
  </si>
  <si>
    <t>Se entregaron  4,194 formularios de ICBF a los Rectores de las Instituciones Educativas Oficiales para que realizaran la Inscripción para la vigencia 2016, de los cuales inscribieron 3,348,  arrojando un logro del 79,8%.</t>
  </si>
  <si>
    <t>La Secretaría de Educación y Cultura del Tolima coordina con las entidades de bienestar social o familiar - ICBF Regional Tolima, la identificación de los niños provenientes de esta institución que, cumpliendo el requisito de la edad, vayan a ingresar al grado de transición (grado obligatorio de preescolar).  Para tal fin, se entregan los formularios donde los padres de familia de los niños aspirantes, registran la intención de matrícula definiendo la sede, institución y municipio; esta información es remitida a la Dirección de Cobertura y esta a su vez entrega estos formularios a los Rectores, para que registren el proceso de inscripción.
Para el  2017 se entregaron  4,684 formularios de ICBF a los Rectores de las Instituciones Educativas Oficiales para que realizaran la Inscripción para la vigencia 2017, de los cuales inscribieron y matricularon 3,959 en la entidad territorial Tolima, adicionalmente, 65 que inscribieron y matricularon en otras entidades territoriales, dando un total de 4,024 niños procedentes del ICBF inscritos y matriculados en la vigencia 2017 al 1 de noviembre, arrojando un logro del 89,5%.</t>
  </si>
  <si>
    <t>Hacer seguimiento a la base de datos que contiene los formularios que se les envio  a los rectores, para identificar quienes no realizaron la inscripción de alumnos y verificar que los hagan en la etapa de asignación rector. Posteriormente hacer seguimiento a la BD entregada por el ICBF con la matricula registrada en el SIMAT.</t>
  </si>
  <si>
    <t>La Secretaría de Educación y Cultura del Tolima coordina con las entidades de bienestar social o familiar - ICBF Regional Tolima, la identificación de los niños provenientes de esta institución que, cumpliendo el requisito de la edad, vayan a ingresar al grado de transición (grado obligatorio de preescolar).  El ICBF entrega el formulario en medio magnetico donde los padres de familia de los niños aspirantes, registran la intención de matrícula definiendo la sede, institución y municipio; esta información es remitida a la Dirección de Cobertura y esta a su vez envìa estos formularios a los Rectores, para que registren el proceso de inscripción en el SIMAT en las fechas estipuladas para tal fin.
Para el  2018 se entregò una base de datos de 4,934 de niños  del ICBF a los Rectores de las Instituciones Educativas Oficiales para que realizaran la Inscripción para la vigencia 2018, de los cuales inscribieron y matricularon 4,436.
En la vigencia 2018 arrojò un logro del 89,9%, el porcentaje mas alto en los ùltimos 5 años.</t>
  </si>
  <si>
    <t>Hacer seguimiento a la base de datos que contiene los formularios que se les envio  a los rectores, para identificar quienes no realizaron la inscripción de alumnos y verificar que los hagan en la etapa de asignación rector. 
Posteriormente hacer seguimiento a la BD entregada por el ICBF con la matricula registrada en el SIMAT, en diferentes cortes del año.</t>
  </si>
  <si>
    <t>La atención integral a la primera Infancia se desarrolla a través de un trabajo articulado entre el ICBF Regional Tolima y la Secretaria de Educación y Cultura con el transito armonico al sistema educativo. Se realiza seguimiento a los 4,645 niños y niños que transitaron del ICBF al Sistema Educativo y se logro la matrícula de 4,473 estudiantes, lo cual permitio lograr que el 96,3% de los niños que transitaron se encuentran matriculados.</t>
  </si>
  <si>
    <t>Realizar busquedas activas de los niños y niñas que no se encuentren matriculadas en el SIMAT.  Hacer seguimiento a los niños y niñas que se encuentran en estado Inscrito.</t>
  </si>
  <si>
    <t>PROCESO C04. REGISTRAR MATRÍCULA DE CUPOS OFICIALES</t>
  </si>
  <si>
    <t xml:space="preserve">Numero de Novedades </t>
  </si>
  <si>
    <t>Anualmente</t>
  </si>
  <si>
    <t>Profesional especializado de cobertura</t>
  </si>
  <si>
    <t>0-10</t>
  </si>
  <si>
    <t>11-20</t>
  </si>
  <si>
    <t xml:space="preserve">mayor a 20 </t>
  </si>
  <si>
    <t>ESTADOS</t>
  </si>
  <si>
    <t>Acciones de mejora</t>
  </si>
  <si>
    <t>Comparando los estados diferentes a matriculados, en los años 2012 al 2017 se muestra disminución de los errores y aumento en los estados permitidos en el sistema.</t>
  </si>
  <si>
    <t>Seguimiento semestral de los diferentes estados en el SIMAT.</t>
  </si>
  <si>
    <t>TOTAL</t>
  </si>
  <si>
    <t>Comparando los estados diferentes a matriculados, el año 2013 muestra  incremento de 1,070 el estado sin continuidad  y disminución de 3,430 en promocionados.</t>
  </si>
  <si>
    <t>Comparando los estados diferentes a matriculados al 31 de diciembre de 2014 se muestra en 0, ya que se contó con un funcionario de la Secretaria de Educación que depuro en el sistema SIMAT los errores de novedades que se habian presentado durante la vigencia 2014.
Los estados CANCELADO, GRADUADO Y NUEVO son estados permitidos en el SIMAT, por tal motivo no son errores de novedades.</t>
  </si>
  <si>
    <t>Comparando los estados diferentes a matriculados al 28 de diciembre de 2015 se muestra en 0, ya que se contó con un funcionario de la Secretaria de Educación que depuro en el sistema SIMAT los errores de novedades que se habian presentado durante la vigencia 2015; sin embargo se observa 37 estudiantes en estado INSCRITO que no se pudieron cancelar ya que el SIMAT no lo permitió.
Los estados CANCELADO, GRADUADO Y NUEVO son estados permitidos en el SIMAT, por tal motivo no son errores de novedades.</t>
  </si>
  <si>
    <t>Comparando los estados diferentes a matriculados al 20 de diciembre de 2016 se muestra en 0, ya que se contó con un funcionario de la Secretaria de Educación que depuro en el sistema SIMAT los errores de novedades que se habian presentado durante la vigencia 2016; sin embargo se observa 60 estudiantes en estado INSCRITO que no se pudieron cancelar ya que el SIMAT no lo permitió.
Los estados CANCELADO, GRADUADO Y NUEVO son estados permitidos en el SIMAT, por tal motivo no son errores de novedades.</t>
  </si>
  <si>
    <t>Comparando los estados diferentes a matriculados al 20 de diciembre de 2017 se muestra en 0, ya que se contó con un funcionario de la Secretaria de Educación que depuro en el sistema SIMAT los errores de novedades que se habian presentado durante la vigencia 2017. 
Los estados CANCELADO, GRADUADO Y NUEVO son estados permitidos en el SIMAT, por tal motivo no son errores de novedades.</t>
  </si>
  <si>
    <t>Comparando los estados diferentes a matriculados al 21 de diciembre de 2018 se muestra en 0, ya que se contó con un funcionario (contratista) de la Secretaria de Educación que depuro en el sistema SIMAT los errores de novedades que se habian presentado durante la vigencia 2018. 
Los estados CANCELADO, GRADUADO Y NUEVO son estados permitidos en el SIMAT, por tal motivo no son errores de novedades.</t>
  </si>
  <si>
    <t>NEMAC: Número de Estudiantes Matriculados el año actual en en los Establecimiento Educativo oficiales a cargo de la Secretaría de Educación.
NEMAN: Número de Estudiantes Matriculados en el año anterior en los Establecimiento Educativo oficiales a cargo de la Secretaría de Educación.
-1</t>
  </si>
  <si>
    <t>Mayor a  1%</t>
  </si>
  <si>
    <t xml:space="preserve">entre 1 y 0% </t>
  </si>
  <si>
    <t>&lt; 0%</t>
  </si>
  <si>
    <t>La matricula en el año 2012 muestra decrecimiento del -9,6% al pasar de una matricula en el 2011 de 193.170 alumnos a 174,555 en el año 2013.</t>
  </si>
  <si>
    <t>Busqueda de los niñ@s y jovenes de Red Unidos que estan por fuera del sistema educativo.</t>
  </si>
  <si>
    <t>Para el año 2013 muestra  decrecimiento del -1,6%, mejorando el logro del año inmediatamente anterior, pero sin lograr la matricula del 2012; al pasar de 174,555 a 171,714 alumnos matriculados en el 2013</t>
  </si>
  <si>
    <t>Seguimiento a las jornadas de busqueda y vinculación de niñ@s y jovenes de Red Unidos. Seguimiento mensual al comportamiento  de matricula de las Instituciones Educativas Oficiales</t>
  </si>
  <si>
    <t xml:space="preserve">El  año 2014 registra un decrecimiento del -0,9%,  sin lograr la matricula del 2013; al pasar de  171,714 alumnos matriculados en el 2013 a 170,135 matriculados al 1 de octubre de 2014.
Se evidencia que  ha descendido en el transcurso de los años la matricula de los estudiantes; aun cuando se han mantenido las estrategias de permanenecia. </t>
  </si>
  <si>
    <t>Encuentros Municipales por la Educación con la Campaña "Muchos Más Estudiando". Seguimiento mensual al comportamiento  de matricula de las Instituciones Educativas Oficiales</t>
  </si>
  <si>
    <t xml:space="preserve">El  año 2015 registra un decrecimiento del -2,8%,  sin lograr la matricula del 2014; al pasar de 170,135 matriculados al 1 de octubre de 2014 a 165,297 matriculados al 1 de octubre de 2015.
Se evidencia que  ha descendido en el transcurso de los años la matricula de los estudiantes; aun cuando se han mantenido las estrategias de permanenecia. </t>
  </si>
  <si>
    <t>El  año 2016 registra una disminución en la matrícula del 3,7% ,  sin lograr la matricula del 2015; al pasar de 165,297 matriculados al 1 de octubre de 2015 a 159,101 matriculados al 1 de octubre de 2016.
Se evidencia la disminución de 6,196 estudiantes debido a la falta de docentes en las IE Oficiales y a la demora en la contratación de transporte escolar.</t>
  </si>
  <si>
    <t>Nombramiento oportuno de los docentes en las IE Oficiales.</t>
  </si>
  <si>
    <t>Se entiende por variación aquellos cambios ocurridos en el valor de la característica medida, siendo esta característica la respuesta de un proceso determinado. En este caso se registran y analizan los cambios ocurridos anualmente en el proceso de matrícula 
El  año 2017 registra una disminución en la matrícula del 1,6% ,  sin lograr la matricula del 2016; al pasar de 159,101 matriculados al 1 de octubre de 2016 a 156,536 matriculados al 1 de octubre de 2017.
Se evidencia disminución de 2,565 estudiantes, entre otros motivos, a la falta de transporte escolar en algunos municipios, la población flotante en el Departamento y la disminución de la población en edad escolar.</t>
  </si>
  <si>
    <t xml:space="preserve">1. Seguimiento a las jornadas de busqueda y vinculación de niñ@s al sistema educativo a traves de la campaña VAMOS JUNTOS A LA ESCUELA.
2. Seguimiento mensual al comportamiento  de matricula de las Instituciones Educativas Oficiales.
</t>
  </si>
  <si>
    <t>Se entiende por variación aquellos cambios ocurridos en el valor de la característica medida, siendo esta característica la respuesta de un proceso determinado. En este caso se registran y analizan los cambios ocurridos anualmente en el proceso de matrícula.
Para el año 2018 muestra  decrecimiento del -1,2%, mejorando el logro desde el año 2015, sin embargo no se logrò la matricula del 2017, al pasar de 156,536 estudiantes matriculados al 1 de octubre de 2017 a 154,634 estudiantes matriculados al 1 de octubre de 2018. 
Se evidencia disminución de 1,902 estudiantes, entre otros motivos, a la falta de transporte escolar en algunos municipios, la población flotante en el Departamento y la disminución de la población en edad escolar.</t>
  </si>
  <si>
    <t>1. Seguimiento a las jornadas de busqueda y vinculación de niñ@s al sistema educativo a traves de la campaña VAMOS JUNTOS A LA ESCUELA.
2. Seguimiento mensual al comportamiento  de matricula de las Instituciones Educativas Oficiales.
3. Nombramiento oportuno de los docentes en las IE Oficiales.</t>
  </si>
  <si>
    <t xml:space="preserve">Se entiende por variación aquellos cambios ocurridos en el valor de la característica medida, siendo esta característica la respuesta de un proceso determinado. En este caso se registran y analizan los cambios ocurridos anualmente en el proceso de matrícula.
Para el año 2019, la matricula muestra  decrecimiento del -3,8%, siguiendo la tendencia anual de disminución de matrícula, la cual obedece a diferentes factores de vida en los municipios, siendo el mas incipiente el de población flotante.
</t>
  </si>
  <si>
    <t>Para el año 2020, la matricula muestra  decrecimiento del -0.5%, siguiendo la tendencia anual de disminución de matrícula, pero con una mejoría considerable a pesar de seguir en nivel malo. Lo anterior obedece a diferentes factores de vida en los municipios, siendo el mas incipiente el de población flotante, sumado en este año atipico a las dificiles condiciones asociadas a la emergencia sanitaria por COVID-19.
Para el analisis de este indicador, se debe tener en cuenta la disminución de la población en edad escolar</t>
  </si>
  <si>
    <t>1. Seguimiento a las jornadas de busqueda y vinculación de niños y niñas al sistema educativo a traves de las campañasde matrícula escolar.
2. Seguimiento mensual al comportamiento  de matricula de las Instituciones Educativas Oficiales.
3. Disposición de recursos de infraestructura y humanos necesarios para garantizar la cobertura educativa.</t>
  </si>
  <si>
    <t>Teniendo en cuenta que en la vigencia 2021 la forma de estudio fue virtual, estudio en casa debido a la pandemia por COVID-19 y dadas las condiciones propias de dicha situación a nivel nacional, el Ministerio de Educación Nacional otorgo la  estrategia de alimentación escolar en casa  a los niños que estuvieran registrados en el SIMAT,  la matrícula muestra incremento  porque muchos niños y niñas  de otros departamentos fueron matriculados en Instituciones Educativas del Departamento del Tolima,   atraídos por la estrategia y el  beneficio de la virtualidad o estudio en casa; adicionalmente no se realizo auditoria de matrícula de forma presencial.
Para esta vigencia y  por primera vez un rango de evaluación en el nivel BUENO, ya que se logró el 1.6% contrario a la tendencia anual de disminución de matrícula.
Para el análisis de este indicador, se debe tener en cuenta que este año es atípico por las razones anteriormente mencionadas y al finalizar el año ya se identificaba el retiro de muchos estudiantes.</t>
  </si>
  <si>
    <t>1. Hacer Seguimiento mensual al comportamiento de la matrícula de las Instituciones Educativas Oficiales.
2. Realizar auditorías a la cantidad y calidad de la información registrada en el SIMAT</t>
  </si>
  <si>
    <t>PROCESO C04. REGISTRAR MATRICULA DE CUPOS OFICIALES</t>
  </si>
  <si>
    <t>Mayor o igual a  10%</t>
  </si>
  <si>
    <t xml:space="preserve">REGULAR </t>
  </si>
  <si>
    <t xml:space="preserve">entre 10% y 6% </t>
  </si>
  <si>
    <t xml:space="preserve">MALO </t>
  </si>
  <si>
    <t>&lt; 6%</t>
  </si>
  <si>
    <t>La población vulnerable identificada en el SIMAT como discapacitados, etnicos, desplazados, desmovilizados, hijos de desmovilizados y madres cabezas de familia, representa el 9,1% de la población matricula en el Tolima, con 15,907 estudiantes identificados como vulnerables sobre el total de la matricula 174,555</t>
  </si>
  <si>
    <t>Recordar a los Rectores que deben identificar en el Simat si el estudiante pertenece algún grupo de vulnerabilidad</t>
  </si>
  <si>
    <t>La población vulnerable  para el año 2013 identificada en el SIMAT como discapacitados, etnicos, desplazados, desmovilizados, hijos de desmovilizados y madres cabezas de familia, representa el 8,7% de la población matricula en el Tolima, con 14,943 estudiantes identificados como vulnerables sobre el total de la matricula 171,714</t>
  </si>
  <si>
    <t>Recordar a los Rectores que deben identificar en el Simat si el estudiante pertenece algún grupo de vulnerabilidad, porque se espera que sea mayor el numero de estudiantes vulnerables atendidos.</t>
  </si>
  <si>
    <t>Al 1 de octubre de 2014, la población vulnerable identificada en el SIMAT como discapacitados, etnicos, desplazados, desmovilizados, hijos de desmovilizados y madres cabezas de familia, representa el 9,3% de la población   de matricula en el Tolima, con 15,971 estudiantes identificados como vulnerables sobre el total de la matricula 170,135.</t>
  </si>
  <si>
    <t>Recordar a los Rectores que deben identificar en el SIMAT si el estudiante pertenece algún grupo de vulnerabilidad.</t>
  </si>
  <si>
    <t xml:space="preserve">Al 1 de octubre de 2015, la población vulnerable identificada en el SIMAT como discapacitados, etnicos, desplazados, desmovilizados, hijos de desmovilizados y madres cabezas de familia, representa el 10% de la población de matricula en el Tolima, con 16,553 estudiantes identificados como vulnerables sobre el total de la matricula 165,297.
las variaciones de las mediciones en los años 2012, 2013 y 2014 dependieron de la identificación y asignación de esta condición por los rectores teniendo en cuenta el soporte que reposaba en la carpeta del estudiante.  </t>
  </si>
  <si>
    <t>Recordar a los Rectores que deben identificar en el SIMAT si el estudiante pertenece algún grupo de vulnerabilidad y cuenta con su respectivo soporte.</t>
  </si>
  <si>
    <t xml:space="preserve">Al 1 de octubre de 2016, la población vulnerable identificada en el SIMAT como discapacitados, etnicos, desplazados, desmovilizados, hijos de desmovilizados y madres cabezas de familia, representa el 11,5% de la población de matricula en el Tolima, con 18,249 estudiantes identificados como vulnerables sobre el total de la matricula 159,101.
Cabe anotar que la identificación y asignación de esta condición en el SIMAT, por los rectores se debe al soporte que reposaba en la carpeta del estudiante.  </t>
  </si>
  <si>
    <t xml:space="preserve">Población vulnerable son aquellas personas o grupos poblacionales que por su naturaleza o determinadas circunstancias, se encuentran en mayor medida expuestos a sufrir maltratos contra sus derechos fundamentales; o requieren un esfuerzo adicional para incorporarse al desarrollo, a la exclusión, la pobreza y los efectos de la inequidad y la violencia de todo orden.
La vulnerabilidad es una situación producto de la desigualdad que, por diversos factores históricos, económicos, culturales, políticos y biológicos (agentes cognitivos, físicos, sensoriales, de la comunicación, emocionales y psicosociales), se presentan en grupos de población, impidiéndoles aprovechar las riquezas del desarrollo humano y, en este caso, las posibilidades de acceder al servicio educativo.
Al 1 de octubre de 2017, la población vulnerable identificada en el SIMAT como discapacitados, etnicos, desplazados, desmovilizados, hijos de desmovilizados y madres cabezas de familia, representa el 12,3% de la población de matricula en el Tolima, con 19,223 estudiantes identificados como vulnerables sobre el total de la matricula 156,536.
Cabe anotar que la identificación y asignación de esta condición en el SIMAT, por los rectores se debe al soporte que reposa en la carpeta del estudiante.  </t>
  </si>
  <si>
    <t>Recordar permanentemente a los Rectores que deben caracterizar en el SIMAT si el estudiante pertenece algún grupo de vulnerabilidad y cuenta con su respectivo soporte.</t>
  </si>
  <si>
    <t xml:space="preserve">Población vulnerable son aquellas personas o grupos poblacionales que por su naturaleza o determinadas circunstancias, se encuentran en mayor medida expuestos a sufrir maltratos contra sus derechos fundamentales; o requieren un esfuerzo adicional para incorporarse al desarrollo, a la exclusión, la pobreza y los efectos de la inequidad y la violencia de todo orden.
La vulnerabilidad es una situación producto de la desigualdad que, por diversos factores históricos, económicos, culturales, políticos y biológicos (agentes cognitivos, físicos, sensoriales, de la comunicación, emocionales y psicosociales), se presentan en grupos de población, impidiéndoles aprovechar las riquezas del desarrollo humano y, en este caso, las posibilidades de acceder al servicio educativo.
Al 1 de octubre de 2018, la población vulnerable identificada en el SIMAT como discapacitados, etnicos, desplazados, desmovilizados, hijos de desmovilizados, madres cabezas de familia y victimas de minas, representa el 12,8% de la población de matricula en el Tolima, con 19,843 estudiantes identificados como vulnerables sobre el total de la matricula 154,634.
Cabe anotar que la identificación y asignación de esta condición en el SIMAT, por los rectores se debe al soporte que reposa en la carpeta del estudiante.  </t>
  </si>
  <si>
    <t>Recordar permanentemente a los Rectores que deben caracterizar en el SIMAT si el estudiante pertenece algún grupo de vulnerabilidad y cuenta con su respectivo soporte</t>
  </si>
  <si>
    <t xml:space="preserve">Al 2 de octubre de 2019, la población vulnerable identificada en el SIMAT como discapacitados, étnicos, desplazados y otras variables de conflicto interno armado, representa el 13,1% de la matricula en el Tolima, con 19,492 estudiantes identificados como vulnerables sobre el total de la matricula 148.809.
</t>
  </si>
  <si>
    <t xml:space="preserve">El indicador se ubica en nivel alto, teniendo en cuenta un aumento en la caracterización de la población victima del conflicto armado, producto del trabajo articulado entre la Unidad de Victimas y la Secretaría de Educación y Cultura - Dirección de Gestión de Cobertura Educativa - Acceso.
</t>
  </si>
  <si>
    <t>El crecimiento tan significativo de este indicador con ubicación en el rango de evaluación en el nivel BUENO , con el 25.1% para la vigencia 2021 se debe a las nuevas orientaciones de autoreconocimiento  implementadas por el MEN  para la caracterización de la población vulnerable (victima del conflicto) en el SIMAT y al trabajo articulado con la oficina de unidad de victimas y la Dirección de Cobertura Educativa.
Para esta vigencia se logro la caracterización de 37,765 estudiantes vulnerables del total de la matricula de 150,387 estudiantes</t>
  </si>
  <si>
    <t>Socializar a los Rectores la orientación de  autoreconocimiento para la población victima del conflicto y la población etnica.
Modificar los rangos de avaluación del indicador, teniendo en cuenta el comportamiento</t>
  </si>
  <si>
    <t>PROCESO C05. HACER SEGUIMIENTO A LA GESTIÓN DE MATRÍCULA</t>
  </si>
  <si>
    <t>Auditoría a cargo de equipo auditor externo al Establecimiento Educativo. Cada auditoría es planeada y registrada por el funcionario líder.</t>
  </si>
  <si>
    <t>formato plan de auditorias C05.01.F01</t>
  </si>
  <si>
    <t>Profesional universitario de apoyo de la unidades desconcentradas
o
Profesional universitario de matricula</t>
  </si>
  <si>
    <t>Mayor a 10%</t>
  </si>
  <si>
    <t xml:space="preserve">Entre 10% y 5% </t>
  </si>
  <si>
    <t>&lt;5%</t>
  </si>
  <si>
    <t xml:space="preserve">Se realizaron 11 auditorias  sobre el total de 214 Instituciones Educativas dando como logro el 5,2% sobre el total de las Instituciones Educativas.
No se trabaja con la totalidad de las I.E por falta de recursos para llevar a cabo el proceso, se toma una muestra aleatoria de I.E. </t>
  </si>
  <si>
    <t>Incrementar el numero de auditorias a realizar</t>
  </si>
  <si>
    <t xml:space="preserve">Se realizaron las 22 auditorias programadas en el Plan de Auditoria,  lo que arroja un logro del 10,4% sobre el total de Instituciones Educativas. Se reprogramaron las fechas de auditoria, por el paro nacional campesino.
Frente al año anterior se incremento en numero de I.E de uni 50%. pasando de 11 a 22 I.E programadas en el plan de auditorias. </t>
  </si>
  <si>
    <t xml:space="preserve">Para el año  2014 se programaron 32 auditorias en el Plan de Auditorias, lo que arroja el cubrimiento del 15% sobre el total de Instituciones Educativas (213 para el año 2014). 
Se evidencia un incremento favorable en la cobertura del plan de auditorias  en el transcurso de los años. </t>
  </si>
  <si>
    <t xml:space="preserve">Teniendo en cuenta la accion de mejoramiento se incremento de 22 auditorias realizadas en el 2013 a 32 auditorias programadas para el 2014. </t>
  </si>
  <si>
    <t>Para el año  2015 se programaron 36 auditorias en el Plan de Auditorias, lo que arroja el cubrimiento del 16,9% sobre el total de Instituciones Educativas (213 para el año 2015). 
Se evidencia un incremento favorable en la cobertura del plan de auditorias en el transcurso de los años, logrando superar la meta en el año 2015.</t>
  </si>
  <si>
    <t xml:space="preserve">Teniendo en cuenta la accion de mejoramiento se incremento de 32 auditorias realizadas en el 2014 a 36 auditorias programadas para el 2015. </t>
  </si>
  <si>
    <t>Para el año  2016 se programaron 40 auditorias en el Plan de Auditorias, lo que arroja el cubrimiento del 18,8% sobre el total de Instituciones Educativas (213 para el año 2016). 
Se evidencia un incremento favorable en la cobertura del plan de auditorias en el transcurso de los años.</t>
  </si>
  <si>
    <t xml:space="preserve">Teniendo en cuenta la accion de mejoramiento se incremento de 36 auditorias realizadas en el 2015 a 40 auditorias programadas para el 2016. </t>
  </si>
  <si>
    <t>La auditoría de matrícula es un proceso de verificación censal y documental del registro de matrícula de las Instituciones Educativas oficiales del departamento del Tolima.  La metodología consiste en efectuar el conteo y comprobación de los niños, jóvenes y adultos, a quienes actualmente se les está atendiendo, y por supuesto, asistiendo a clase.
El objetivo de la Auditoría de Matrícula no sólo es velar porque se preste el servicio educativo en condiciones eficientes y eficaces, sino también verificar que la información de cada uno de los estudiantes registrada en el Sistema Integrado de Matrícula (SIMAT) sea acorde con la realidad.
La inspección permite evitar “Inconsistencias” en el Sistema de Información de Matrícula, con el fin de sanear las bases de datos del SIMAT y garantizar el correcto giro de los recuso del SGP
Para el año  2017 se programaron 49 auditorias en el Plan de Auditorias, lo que arroja el cubrimiento del 23% sobre el total de Instituciones Educativas Oficiales (213 para el año 2017). 
Se evidencia un incremento favorable en la cobertura del plan de auditorias en el transcurso de los años.</t>
  </si>
  <si>
    <t xml:space="preserve">Teniendo en cuenta la accion de mejoramiento se incremento de 40 auditorias realizadas en el 2016 a 49 auditorias programadas y ejecutadas para el 2017. </t>
  </si>
  <si>
    <t>La auditoría de matrícula es un proceso de verificación censal y documental del registro de matrícula de las Instituciones Educativas oficiales del departamento del Tolima.  La metodología consiste en efectuar el conteo y comprobación de los niños, jóvenes y adultos, a quienes actualmente se les está atendiendo, y por supuesto, asistiendo a clase.
El objetivo de la Auditoría de Matrícula no sólo es velar porque se preste el servicio educativo en condiciones eficientes y eficaces, sino también verificar que la información de cada uno de los estudiantes registrada en el Sistema Integrado de Matrícula (SIMAT) sea acorde con la realidad.
La inspección permite evitar “Inconsistencias” en el Sistema de Información de Matrícula, con el fin de sanear las bases de datos del SIMAT y garantizar el correcto giro de los recuso del SGP
Para el año  2018 se programaron 51 auditorias en el Plan de Auditorias, lo que arroja el cubrimiento del 23,9% sobre el total de Instituciones Educativas Oficiales (213 para el año 2018). 
Se evidencia un incremento favorable en la cobertura del plan de auditorias en el transcurso de los años.</t>
  </si>
  <si>
    <t xml:space="preserve">Teniendo en cuenta la accion de mejoramiento se ha incrementado de 40 auditorias realizadas en el 2016, 49 auditorias realizadas en el 2017 a 51 auditorias programadas y ejecutadas para el 2018. </t>
  </si>
  <si>
    <t>Para el año  2019 se programaron 57 auditorias en el Plan de Auditorias, lo que arroja el cubrimiento del 26,9% sobre el total de Instituciones Educativas Oficiales (212 para el año 2019). 
Se evidencia un incremento favorable en la cobertura del plan de auditorias en el transcurso de los años.</t>
  </si>
  <si>
    <t>Año tras año se ha propendido por aumentar el numero de instituciones educativas oficiales a auditar</t>
  </si>
  <si>
    <t>En este año 2020 en el que se ha tenido una emergencia sanitaria por el COVID-19, se ha dado variación en cuanto a la metodología para las auditorías de matrícula, dadas las condiciones propias de dicha situación a nivel nacional, por lo cual el Ministerio de Educación Nacional impartió lineamientos para la ejecución de una auditoría a la calidad de la información registrada en el SIMAT, la cual tuvo lugar entre septiembre y noviembre de 2020 y que se extendió a la totalidad de instituciones educativas oficiales del Tolima.
Este año no es comparable con los años anteriores, por las condiciones como se realizo el proceso</t>
  </si>
  <si>
    <t>Adoptar los lineamientos del MEN para realizar auditorías a la calidad de la información en el SIMAT</t>
  </si>
  <si>
    <t xml:space="preserve">Desde el año 2020 y hasta el 2021 se ha dado variación en cuanto a la metodología para las auditorías de matrícula debido a que el Ministerio de Educación Nacional realizó el proceso de auditoria haciendo una revisión del cumplimiento de los criterios de calidad estadística en el marco de la operación del Sistema Integrado de Matrícula (SIMAT), para las estadísticas de matrícula en educación preescolar, básica y media; donde evaluó 5 reglas de auditoría las cuales son: 1. duplicados, 2. inconsistencia entre grados de dos vigencias, 3. inconsistencias en edad, 4. departamento de residencia diferente al Tolima y 5. Eficiencia; para todos los estudiantes matriculados en el departamento del Tolima y cubriendo la totalidad de Instituciones Educativas Oficiales (212), logrando el 100%, lo anteriormente expuesto fue debido a la pandemia y emergencia sanitaria por el COVID-19.
La ETC Tolima adoptó los lineamientos dados por el MEN para realizar auditorías a la calidad de la información registrada en el SIMAT, en los años 2020 y 2021, por tal motivo estos años no son comparables con los años anteriores, por las condiciones como se realizó el proceso y las condiciones propias de dicha situación a nivel nacional. </t>
  </si>
  <si>
    <t>Teniendo en cuenta que la auditoría de matrícula es un proceso de verificación censal como documental del registro de matrícula de las Instituciones Educativas oficiales del departamento del Tolima y la metodología consiste en efectuar el conteo y comprobación de los niños, jóvenes y adultos matriculados en el SIMAT Y verificar la calidad de la información  registrada en el Sistema,  para el año 2022 se realizara un plan de  auditorias al proceso de gestion de cobertura educativa en  Instituciones Educativas seleccionadas.</t>
  </si>
  <si>
    <t>El numerador se halla con base en la información consignada en el formato C050.01.F01 Plan de Auditoría.  Y el denominador se debe hallar con la información de las auditorías realizadas en la fecha de cierre del cronograma.</t>
  </si>
  <si>
    <t>Entre 99%- 50%</t>
  </si>
  <si>
    <t>Se programo hacer 11 auditorias y se realizaron las 11.</t>
  </si>
  <si>
    <t>Se programaron 22 auditoria, 14 censales y 8 documentales, las cuales se realizaron en la vigencia 2013. se reprogramaron las fechas de las auditorias por el paro nacional de campesinos.</t>
  </si>
  <si>
    <t>Ajustar el Plan de auditorias de acuerdo a la disponiblidad de los recursos., con el fin de incrementar el número de auditorias en el siguiente año.</t>
  </si>
  <si>
    <t>Para el 2014 Se programaron 32 auditorias de las cuales, al 31 de diciembre de 2014 se realizaron en su totalidad, mostrando un cumplimiento del 100%.
Con respecto a los años anteriores se evidencia crecimeinto en el cubrimieto del plan de auditorias , y se ha mantenido el cumplimiento optimo del plan de auditoria.</t>
  </si>
  <si>
    <t xml:space="preserve">Para el 2015 se programaron 36 auditorias de las cuales se realizaron en su totalidad, mostrando un cumplimiento del 100%.
Con respecto a los años anteriores se evidencia crecimeinto en el cubrimieto de plan de auditorias , y se ha mantenido el cumplimiento optimo del plan de auditoria </t>
  </si>
  <si>
    <t xml:space="preserve">Para el 2016 se programaron 40 auditorias de las cuales se realizaron en su totalidad, mostrando un cumplimiento del 100%.
Con respecto a los años anteriores se evidencia crecimeinto en el cubrimieto del plan de auditorias , y se ha mantenido el cumplimiento optimo del plan de auditoria </t>
  </si>
  <si>
    <t>El objetivo principal de laa programación de las auditorias de matrícula es verificar la calidad de la información en SIMAT, con énfasis en nombres, tipo y número de documento de identidad, fecha de nacimiento, ubicación grado y grupos, estados, duplicados, alertas y revisión de casos especiales en cuanto a departamento y municipio de residencia, también verificar la caracterización de población en el SIMAT como estudiantes en situación de discapacidad, con talentos o capacidades excepcionales, étnicos y víctimas del conflicto.
Para el 2017 se programaron 49 auditorias de las cuales se realizaron en su totalidad, mostrando un cumplimiento del 100%.
Con respecto a los años anteriores se evidencia crecimeinto en el cubrimieto del plan de auditorias y se ha mantenido el cumplimiento optimo del mismo.</t>
  </si>
  <si>
    <t>El objetivo principal de laa programación de las auditorias de matrícula es verificar la calidad de la información en SIMAT, con énfasis en nombres, tipo y número de documento de identidad, fecha de nacimiento, ubicación grado y grupos, estados, duplicados, alertas y revisión de casos especiales en cuanto a departamento y municipio de residencia, también verificar la caracterización de población en el SIMAT como estudiantes en situación de discapacidad, con talentos o capacidades excepcionales, étnicos y víctimas del conflicto.
Para el 2018 se programaron 51 auditorias de las cuales se realizaron en su totalidad, mostrando un cumplimiento del 100%.
Con respecto a los años anteriores se evidencia crecimeinto en el cubrimieto del plan de auditorias y se ha mantenido el cumplimiento optimo del mismo.</t>
  </si>
  <si>
    <t>Para el 2019 se programaron 57 auditorias, las cuales se realizaron en su totalidad, mostrando un cumplimiento del 100%, continuando con la tendencia de vigencias anteriores</t>
  </si>
  <si>
    <t>En este año 2020 en el que se ha tenido una emergencia sanitaria por el COVID-19, se ha dado variación en cuanto a la metodología para las auditorías de matrícula, dadas las condiciones propias de dicha situación a nivel nacional, por lo cual el Ministerio de Educación Nacional impartió lineamientos para la ejecución de una auditoría a la calidad de la información registrada en el SIMAT, la cual tuvo lugar entre septiembre y noviembre de 2020 y que se extendió a la totalidad de instituciones educativas oficiales del Tolima.</t>
  </si>
  <si>
    <t>Ejecutar las auditorias establecidas en el plan de auditorias de la vigencia 2022</t>
  </si>
  <si>
    <t>Las variables se hallan a partir de la información consignada en el Formato C05.01.F02 Oportunidades de Mejora e Inconsistencias Detectadas.</t>
  </si>
  <si>
    <t>Formato C05.01.F02 Oportunidades de Mejora e Inconsistencias Detectadas.</t>
  </si>
  <si>
    <t>Mayor o igual a 80%</t>
  </si>
  <si>
    <t>Entre 79% y 60%</t>
  </si>
  <si>
    <t>&lt;59%</t>
  </si>
  <si>
    <t>Para esta vigencia no se cuenta con planes de acción o de mejoramiento a las auditorías realizadas.</t>
  </si>
  <si>
    <t>Hacer seguimiento a las inconsistencias detectadas en las auditorias que se realizaron mediante la implementación de planes de acción o de mejoramiento.</t>
  </si>
  <si>
    <t>Los 22 planes de acción generados por las auditorias realizadas en el año 2013 se han cerrado en sutotalidad.</t>
  </si>
  <si>
    <t>Hacer seguimiento a las inconsistencias detectadas en las auditorias que se realizaron y que quedan pendientes</t>
  </si>
  <si>
    <t>Los 32 planes de acción generados por las auditorias realizadas en el año 2014 se han cerrado en sutotalidad.</t>
  </si>
  <si>
    <t>Los 36 planes de acción generados por las auditorias realizadas en el año 2015 se han cerrado en sutotalidad.</t>
  </si>
  <si>
    <t>Los 40 planes de acción generados por las auditorias realizadas en el año 2016 se han cerrado 38, faltando el 5% por cerrar.</t>
  </si>
  <si>
    <t>Hacer seguimiento a las inconsistencias detectadas en las 2 auditorias que se realizaron y que quedan pendientes de cierre.</t>
  </si>
  <si>
    <t>Como resultado de las auditorias de matrícula se presentan algunas "inconsistencias" entre lo rigistrado en el SIMAT y lo encontrado en la verificación realizada por el auditor, para lo cual se suscriben Planes de acción cuyo propósito es el saneamiento de los hallazgos encontrados.
De los 49 planes de acción generados por las auditorias realizadas en el año 2017 se  cerraron 40 planes, teniendo en cuenta que por el cese de actividades de los maestros, la mayoria de las  auditorias se realizaron en el segundo semestre y  finalizando  el año escolar, no hubo tiempo suficiente para el seguimiento y cierre de las mismas</t>
  </si>
  <si>
    <t>Hacer seguimiento a las inconsistencias detectadas en las auditorias que se realizaron y que no se cerraron los planes de acción o de mejoramiento.</t>
  </si>
  <si>
    <t>Como resultado de las auditorias de matrícula se presentan algunas "inconsistencias" entre lo rigistrado en el SIMAT y lo encontrado en la verificación realizada por el auditor, para lo cual se suscriben Planes de acción cuyo propósito es el saneamiento de los hallazgos encontrados.
De los 51 planes de acción generados por las auditorias realizadas en el año 2018 se  cerraron en su totalidad.</t>
  </si>
  <si>
    <t>Como resultado de las auditorias de matrícula se detectan inconsistencias, que para ser superadas requieren de la formulación y ejecución de Planes de acción.
De los 57 planes de acción generadospara las auditorias realizadas en el año 2019 se  cerraron 57, para un cumplimiento del 100%</t>
  </si>
  <si>
    <t>Como resultado de la auditoría a la calidad de la información registrada en el SIMAT, definida y ejecutada por el MEN, surgieron cinco (5) planes de mejoramiento como reglas de auditoría a saber: duplicados, inconsistencia entre grados de dos vigencias, inconsistencia en edad, departamento de residencia diferente al Tolima y eficiencia (estudiante promovido 2019 matriculado 2020 en grado anterior o estudiante reprobado 2019 matriculado 2020 en grado siguiente. Para los cinco planes, la ETC Tolima, ejecutó las acciones requeridas.</t>
  </si>
  <si>
    <t>En el año 2021 en el que se ha tenido una emergencia sanitaria por el COVID-19, se ha dado variación en cuanto a la metodología para las auditorías de matrícula, dadas las condiciones propias de dicha situación a nivel nacional, por lo cual el Ministerio de Educación Nacional impartió lineamientos para la ejecución de una (1) auditoría a la calidad de la información registrada en el SIMAT, a la totalidad de instituciones educativas oficiales del Tolima (212), generando un plan de acción donde se evidencia la aplicación de 5 reglas que se tuvieron en cuenta para encontrar las inconsistencias en el sistema, dicho plan se socializó con los Rectores y se hizo seguimiento hasta la corrección de las mismas, logrando el 100% del Plan de Acción realizado en las Fechas programadas.</t>
  </si>
  <si>
    <t>Hacer seguimiento a las oportunidades de mejora establecidos en las auditorias de las Instituciones Educativas programadas.</t>
  </si>
  <si>
    <t xml:space="preserve">PROCESO D01 GESTIÓN DE LA EVALUACIÓN EDUCATIVA </t>
  </si>
  <si>
    <t>Determinar el porcentaje de aplicación de las Pruebas SABER grado 3° de la Entidad Territorial,  con el fin de identificar la variación de la matrícula</t>
  </si>
  <si>
    <t>Permite conocer la gestión de la aplicación de las Pruebas SABER grado 3° de la entidad territorial</t>
  </si>
  <si>
    <t xml:space="preserve">Porcentaje </t>
  </si>
  <si>
    <t xml:space="preserve">%EAPS: Ejecución de aplicación de Pruebas SABER
#Pruebas SABER ejecutadas: Cantidad de Pruebas SABER aplicadas
Matrícula 3°: Cantidad de alumnos matriculados en el grado 3° al momento de realizar las Pruebas </t>
  </si>
  <si>
    <t>%EAPS:(#Pruebas SABER ejecutadas/Matricula 3°) * 100</t>
  </si>
  <si>
    <t>Debe tenerse en cuenta para la medición de este indicador, las variaciones de la matrícula al momento de realizar las pruebas SABER, frente a los registros suministrados por el SIMAT.
El indicador no contempla la información de los municipios certificados.</t>
  </si>
  <si>
    <t xml:space="preserve">
Registro seguimiento aplicación pruebas SABER grado 3°.
Registro SIMAT.</t>
  </si>
  <si>
    <t>Profesional universitario de evaluación educativa</t>
  </si>
  <si>
    <t>Profesional especializado de Calidad educativa</t>
  </si>
  <si>
    <t xml:space="preserve">BUENO :          =90- 100%     </t>
  </si>
  <si>
    <t>REGULAR:      &gt; 80 : &lt;90%</t>
  </si>
  <si>
    <t>MALO:          &lt;79%</t>
  </si>
  <si>
    <t>Responsable</t>
  </si>
  <si>
    <t>Fecha Limite</t>
  </si>
  <si>
    <t>Estado Acciones</t>
  </si>
  <si>
    <t>No es posible medir el indicador debido a que  en Colombia n ose aplican Pruebas SABER grado 3°.</t>
  </si>
  <si>
    <t>Se aplicaron las pruebas por primera vez para este grado en Colombia en el mes de Octubre.</t>
  </si>
  <si>
    <t xml:space="preserve">AÑO 2012 </t>
  </si>
  <si>
    <t>En la última semana del mes de julio el ICFES público los resultados consolidados totales para esta Prueba; de los 17,524 Estudiantes matriculados según reporte de SIMAT 16,508  son estudiantes de EE Oficiales y 1,016 alumnos de EE No Oficiales  en el grado 3°. según  la información reportada por el ICFES   los estudiantes que presentaron la prueba  fueron 15,906
Lo que representa un 90,76%</t>
  </si>
  <si>
    <t xml:space="preserve">Para el año 2014, se realizarán jornadas de sensibilización con las I.E. con el propósito de incidir positivamente en el incremento de los  estudiantes que serán  evaluados.
Emisión de comunicaciones a las I.E. reiterando la importancia que la totalidad de los estudiantes  participen en las Pruebas
</t>
  </si>
  <si>
    <t>Profesional Especializado y universitario</t>
  </si>
  <si>
    <t>Septiembre de 2013</t>
  </si>
  <si>
    <t xml:space="preserve">AÑO 2013 </t>
  </si>
  <si>
    <r>
      <t>En la última semana del mes de julio el ICFES público los resultados consolidados totales para esta Prueba con corte al 26 de junio de 2014; de los  Estudiantes matriculados según reporte de SIMAT en corte a octubre de 2013 fue  17.443 (16.383 oficiales y 1060 no oficial)., según  la información reportada por el ICFES   los estudiantes que presentaron la prueba  fueron 15.864
Lo que representa un</t>
    </r>
    <r>
      <rPr>
        <sz val="10"/>
        <color indexed="10"/>
        <rFont val="Arial"/>
        <family val="2"/>
      </rPr>
      <t xml:space="preserve"> </t>
    </r>
    <r>
      <rPr>
        <sz val="10"/>
        <rFont val="Arial"/>
        <family val="2"/>
      </rPr>
      <t>91%.
En algunas I.E. no se aplicaron las pruebas por inconvenientes relacionadas con el clima.
Así mismo, se presentó instituciones que los estudiantes no presentaron por motivos de salud. 
De otra parte el ICFES publica resultados de las I.E. que presenten más del 50% de los estudiantes.
Los NNAJ en condición de discapacidad no hacen parte de los estudiantes que reportan los resultados
De igual manera se evidencia  una esbilidad en la medición frente al año anterior de los alumnos que presentan las pruebas frente a los reportados por el SIMAT</t>
    </r>
  </si>
  <si>
    <t xml:space="preserve">Se desarrollo capacitación con el ICFES, para conocer el aplicativo de las pruebas SABER 359 que se efectuaron durante el mes de octubre de 2014.
Se dispuso de puntos de entrega en coordinación con el ICFES en los municipios de Espinal, Cunday, Purificación, Chaparral, Mariquita e Ibagué, para la entrega del material correspondiente a la prueba.
</t>
  </si>
  <si>
    <t>Profesional Universitaria</t>
  </si>
  <si>
    <t>Septiembre de 2014</t>
  </si>
  <si>
    <t xml:space="preserve">AÑO 2014 </t>
  </si>
  <si>
    <t>97.78%</t>
  </si>
  <si>
    <t xml:space="preserve">Durante el mes de abril de 2015  el ICFES público los resultados consolidados totales para esta Prueba con corte al 18 de Abril de 2015; correspondiente a los  Estudiantes matriculados según reporte de SIMAT Con corte a Noviembre de 2014  fue  16.564  que corresponde a (15.470 oficiales y 1094 no oficial). 
Según  la información reportada por el ICFES   los estudiantes que presentaron la prueba  fueron 14.620 Lo que representa un 88%.
En algunas I.E. no se aplicaron las pruebas  al 100% de los estudiantes, por las ausencias de estudiantes  por diversos motivos (enfermedad, falta de transporte, factores climáticos, entre otros) .
El ICFES publica los resultados de las I.E. que presenten más del 50% de los estudiantes.
Los NNAJ en condición de discapacidad  presentan las pruebas pero no hacen parte de los estudiantes que reportan los resultados, para esta vigencia  el ICFES reporta 277 estudiantes evaluados con discapacidad
</t>
  </si>
  <si>
    <t>Realización de talleres de sensibilización e información  con directivos docentes de las I.E. oficiales y no oficiales del Departamento.</t>
  </si>
  <si>
    <t>María del Carmen Ramirez C.</t>
  </si>
  <si>
    <t>Septiembre de 2015</t>
  </si>
  <si>
    <t>Cerrada</t>
  </si>
  <si>
    <t>AÑO 2015</t>
  </si>
  <si>
    <t>96.44%</t>
  </si>
  <si>
    <t xml:space="preserve">Durante el mes de abril de 2016  el ICFES público los resultados consolidados totales para esta Prueba con corte al 17 de Abril de 2015; correspondiente a los  Estudiantes matriculados según reporte de SIMAT Con corte a Septiembre de 2015  fue  16.647  que corresponde a (15.414 oficiales y 1233 no oficial). 
Según  la información reportada por el ICFES   los estudiantes que presentaron la prueba  fueron 14.461 Lo que representa un 86,8%.
En algunas I.E. no se aplicaron las pruebas  al 100% de los estudiantes, por las ausencias de estudiantes  por diversos motivos (enfermedad, falta de transporte, factores climáticos, entre otros) .
El ICFES publica los resultados de las I.E. que presenten más del 50% de los estudiantes.
Los NNAJ en condición de discapacidad  presentan las pruebas pero no hacen parte de los estudiantes que reportan los resultados, para esta vigencia  el ICFES reporta 146 estudiantes evaluados con discapacidad
</t>
  </si>
  <si>
    <t>Septiembre de 2016</t>
  </si>
  <si>
    <t>El propósito principal de SABER 3o.  es contribuir al mejoramiento de la calidad de la educación colombiana mediante la realización de evaluaciones aplicadas periódicamente para monitorear el desarrollo de las competencias básicas en los estudiantes de educación básica, como seguimiento de calidad del sistema educativo.
Los resultados de estas evaluaciones y el análisis de los factores asociados que inciden en los desempeños de los estudiantes, permiten que los Instituciones Educativas, la Secretaría de Educación del Tolima, el Ministerio de Educación Nacional y la sociedad en general identifiquen las destrezas, habilidades y valores que los estudiantes colombianos desarrollan durante la trayectoria escolar, independientemente de su procedencia, condiciones sociales, económicas y culturales, con lo cual, se puedan definir planes de mejoramiento en sus respectivos ámbitos de actuación.
Su carácter periódico posibilita, además, valorar cuáles han sido los avances en un determinado lapso y establecer el impacto de programas y acciones específicas de mejoramiento.
Es así como, para el 2016 Según SIMAT se tiene un total de matriculados de 15.244 de los cuales 14.035 son oficiales y 1.209 privados. Los estudiantes que presentaron la prueba fueron 14.359 según el ICFES. 
La poblaciòn estudiantil que presentó la prueba corresponde al 94% de la poblacion matriculada, lo que indica que hubo un aumento en la población que presentó la prueba del 7%:</t>
  </si>
  <si>
    <t xml:space="preserve">Se realizó taller para orientar el proceso de aplicación de las pruebas en ccordinaciòn con el ICFES, a travlés de talleres zonales.
</t>
  </si>
  <si>
    <t>Profesional Universitario</t>
  </si>
  <si>
    <t>Septiembre de 2017</t>
  </si>
  <si>
    <t>AÑO 2017</t>
  </si>
  <si>
    <t>Según SIMAT se tiene un total de matriculados de 13.673 de los cuales 12.6905 son oficiales y 1.218 privados. Los estudianets que presentaron la prueba fueron 13.908 según el ICFES. 
La poblaciòn estudiantil que presentó la prueba corresponde al 102% de la poblacion matriculada, lo que indica que hubo un aumente en la población. 
Nota: Es importante aclarar que el ICFES toma como referencia de matricula la información de abril. y para el calculo se toma con corte a de julio 31 por lo que puede variar porque en es periodo se pueden matricular mas estudiantes.</t>
  </si>
  <si>
    <t>Se realizó taller para orientar el proceso de aplicación de las pruebas en ccordinaciòn con el ICFES, a travlés de talleres zonales.</t>
  </si>
  <si>
    <t>AÑO 2018</t>
  </si>
  <si>
    <t>Los Resultados correspondientes a esta vigencia no se reportan, en razóna que el ICFES no aplicó  las Pruebas 359.( hay que tener en cuenta que estas pruebas estan diseñadas para ser aplicadas cada 3 años, y como una apuesta afirmativa del Gobierno Santos se estaban aplicando anualmemnte como una estrategia de ser Colombia la Mejor Educada de America Latina).</t>
  </si>
  <si>
    <t>AÑO 2019</t>
  </si>
  <si>
    <t>AÑO 2020</t>
  </si>
  <si>
    <t>Determinar el porcentaje de aplicación de las Pruebas SABER grado 5° de la Entidad Territorial,  con el fin de identificar la variación de la matrícula</t>
  </si>
  <si>
    <t>Permite conocer la gestión de la aplicación de las Pruebas SABER grado 5° de la entidad territorial</t>
  </si>
  <si>
    <t xml:space="preserve">%EAPS: Ejecución de aplicación de Pruebas SABER
#Pruebas SABER ejecutadas: Cantidad de Pruebas SABER aplicadas
Matrícula 5°: Cantidad de alumnos matriculados en el grado 5° al momento de realizar las Pruebas </t>
  </si>
  <si>
    <t>%EAPS:(#Pruebas SABER ejecutadas/Matricula 5°) * 100</t>
  </si>
  <si>
    <t>Debe tenerse en cuenta para la medición de este indicador, las variaciones de la matrícula al momento de realizar las Pruebas SABER grado 5°, frente a los registros suministrados por el SIMAT.
El indicador no contempla la información de los municipios certificados.</t>
  </si>
  <si>
    <t xml:space="preserve">
Registro seguimiento aplicación Pruebas SABER grado 5°
Registro SIMAT.</t>
  </si>
  <si>
    <t>96.97%</t>
  </si>
  <si>
    <t>De los 18,117 Estudiantes matriculados según reporte de SIMAT en grado 5° . 
17,366  son estudiantes de EE Oficiales y 751 alumnos de EE No Oficiales. según  la información reportada por el ICFES   los estudiantes que presentaron la prueba  fueron 15,801
Lo que representa un 87,24%</t>
  </si>
  <si>
    <t xml:space="preserve">No se realizaba la medición de indicadores para esta fecha por lo tanto no se generaron acciones de mejoramiento. </t>
  </si>
  <si>
    <t>cerrada</t>
  </si>
  <si>
    <t>103.53%</t>
  </si>
  <si>
    <t>De los 16,884 Estudiantes matriculados según reporte de SIMAT en grado 5° . 
16,057  son estudiantes de EE Oficiales y 827 alumnos de EE No Oficiales. según  la información reportada por el ICFES   los estudiantes que presentaron la prueba  fueron 15,734
Lo que representa un 93,18%</t>
  </si>
  <si>
    <t xml:space="preserve">Estas Pruebas se presentaban cada 3 años por lo que se encuentra resultados para la vigencia del año 2009 y 2012.
A partir del año 2012 las Pruebas se realizarán con periodicidad anual; y los resultados son emitidos por el ICFES a mediados del año siguiente. 
Para el año 2014, se realizarán jornadas de sensibilización con las I.E. con el propósito de incidir positivamente en el incremento de los  estudiantes que serán  evaluados.
Emisión de comunicaciones a las I.E. reiterando la importancia que la totalidad de los estudiantes  participen en las Pruebas
</t>
  </si>
  <si>
    <t>Profesionales Especializado y universitario</t>
  </si>
  <si>
    <t xml:space="preserve">Septiembre de 2014 </t>
  </si>
  <si>
    <t>103.33%</t>
  </si>
  <si>
    <t xml:space="preserve">El SIMAT con corte a octubre de 2013 reporta un total de  16.143 (15.229 oficiales y 914 privados) Estudiantes
Según  la información reportada por el ICFES   los estudiantes que presentaron la prueba  fueron 15,016
Lo que representa un 93%.
Se evidencia que se ha mantenido estable  la relación de alumnos matriculas en el SIMAT frente a los que presentan las pruebas en los dos últimos periodos .
En algunas I.E. no se aplicaron las pruebas por inconvenientes relacionadas con el clima.
Así mismo, se presentó instituciones que los estudiantes no presentaron por motivos de salud. 
De otra parte el ICFES publica resultados de las I.E. que presenten más del 50% de los estudiantes.
</t>
  </si>
  <si>
    <t>Estas Pruebas se presentaban cada año  y los resultados solo son publicados por el ICFES en julio del año siguiente a la aplicación.
Bajo las orientaciones del ICFES, se brinda información a todas las instituciones educativas a través de circular para la actualización de matricula en el aplicativo del ICFES 
En algunas I.E. no se aplicaron las pruebas por inconvenientes relacionadas con el clima.
Así mismo, se presentó instituciones que los estudiantes no presentaron por motivos de salud. 
De otra parte el ICFES publica resultados de las I.E. que presenten más del 50% de los estudiantes.
Los NNAJ en condición de discapacidad no hacen parte de los estudiantes que reportan los resultados</t>
  </si>
  <si>
    <t>El SIMAT con corte a Diciembre de 2014 reporta un total de  16.219 (15.262 oficiales y 957 privados) de Estudiantes. Según  la información reportada por el ICFES   los estudiantes que presentaron la prueba  fueron 14.633
Lo que representa un 90%.
Se evidencia una disminución de estudiantes que presentan la prueba con respecto al año anterior. 
En algunas I.E. no se aplicaron las pruebas  al 100% de los estudiantes, por las ausencias de estos  por diversos motivos (enfermedad, falta de transporte, factores climáticos, entre otros) .
De otra parte el ICFES publica resultados de las I.E. que presenten más del 50% de los estudiantes.
En grado 5 se evaluaron 90 Estudiantes con discapacidad, pero sus resultados no se reportan en el informe por institucion</t>
  </si>
  <si>
    <t>Emitir circular a las I.E. con orientaciones para actualización de la matricula en el  aplicativo del ICFES 
Realización de talleres de sensibilización e información  con directivos docentes de las I.E. oficiales y no oficiales del Departamento.</t>
  </si>
  <si>
    <t xml:space="preserve">Septiembre de 2015 </t>
  </si>
  <si>
    <t>101-3%</t>
  </si>
  <si>
    <t>El SIMAT con corte a septiembre  de 2015 reporta un total de   15 459 (15.061 oficiales y 398 privados) de Estudiantes. Según  la información reportada por el ICFES   los estudiantes que presentaron la prueba  fueron 14.203
Lo que representa un 91.2%.
Se evidencia una disminución de estudiantes que presentan la prueba con respecto al año anterior. 
En algunas I.E. no se aplicaron las pruebas  al 100% de los estudiantes, por las ausencias de estos  por diversos motivos (enfermedad, falta de transporte, factores climáticos, entre otros) .
De otra parte el ICFES publica resultados de las I.E. que presenten más del 50% de los estudiantes.
En grado 5 se evaluaron 131 Estudiantes con discapacidad, pero sus resultados no se reportan en el informe por institucion</t>
  </si>
  <si>
    <t>El propósito principal de SABER 5 °. es contribuir al mejoramiento de la calidad de la educación mediante la realización de evaluaciones aplicadas periódicamente para monitorear el desarrollo de las competencias básicas en los estudiantes de educación básica, como seguimiento de calidad del sistema educativo.
Los resultados de estas evaluaciones y el análisis de los factores asociados que inciden en los desempeños de los estudiantes, permiten que las Instituciones Educativos, la Secretaría de Educacion del Tolima, el Ministerio de Educación Nacional y la sociedad en general identifiquen las destrezas, habilidades y valores que los estudiantes desarrollan durante la trayectoria escolar, independientemente de su procedencia, condiciones sociales, económicas y culturales, con lo cual, se puedan definir planes de mejoramiento en sus respectivos ámbitos de actuación.
Su carácter periódico posibilita, además, valorar cuáles han sido los avances en un determinado lapso y establecer el impacto de programas y acciones específicas de mejoramiento.
Para el año 2016 Según SIMAT se tiene un total de matriculados de 15.567 de los cuales 14.458 son oficiales y 1.109 privados. Los estudiantes que presentaron la prueba fueron 13.966 según el ICFES. 
La poblaciòn estudiantil que presentó la prueba corresponde al 90% de la poblacion matriculada, lo que indica que disminuyo la población que presento la prueba en un  1.2%:</t>
  </si>
  <si>
    <t>Según SIMAT se tiene un total de matriculados de 13.965 de los cuales 13.508 son oficiales y 1.086 privados.
 Los estudianets que presentaron la prueba fueron 14.594 según el ICFES. 
La poblaciòn estudiantil que presentó la prueba corresponde 105 % de la poblacion matriculada.
Nota: Es importante aclarar que el ICFES toma como referencia de matriucula la información de abril. y para el calculo se toma con corte a de julio 31 por lo que puede variar porque en es periodo se pueden matricular mas estudiantes</t>
  </si>
  <si>
    <t>AÑO 2009</t>
  </si>
  <si>
    <t>AÑO 2013</t>
  </si>
  <si>
    <t>AÑO 2014</t>
  </si>
  <si>
    <t>AÑO 2016</t>
  </si>
  <si>
    <t>Determinar el porcentaje de aplicación de las Pruebas SABER grado 9° de la Entidad Territorial,  con el fin de identenficar la variación de la matrícula</t>
  </si>
  <si>
    <t>Permite conocer la gestión de la aplicación de las Pruebas SABER grado 9° de la entidad territorial</t>
  </si>
  <si>
    <t xml:space="preserve">%EAPS: Ejecución de aplicación de Pruebas SABER
#Pruebas SABER ejecutadas: Cantidad de Pruebas SABER aplicadas
Matrícula  9°: Cantidad de alumnos matriculados en el grado 9° al momento de realizar las Pruebas </t>
  </si>
  <si>
    <t>%EAPS:(#Pruebas SABER ejecutadas/Matricula 9°) * 100</t>
  </si>
  <si>
    <t>Debe tenerse en cuenta para la medición de este indicador, las variaciones de la matrícula al momento de realizar las Pruebas SABER grado 9°, frente a los registros suministrados por el SIMAT.
El indicador no contempla la información de los municipios certificados.</t>
  </si>
  <si>
    <t xml:space="preserve">
Registro seguimiento aplicación Pruebas SABER grado 9°
Registro SIMAT.</t>
  </si>
  <si>
    <t>De los 12,212 Estudiantes matriculados según reporte de SIMAT en grado 9° . 
11,801  son estudiantes de EE Oficiales y 411 alumnos de EE No Oficiales. según  la información reportada por el ICFES   los estudiantes que presentaron la prueba  fueron 10,357
Lo que representa un 84,81%</t>
  </si>
  <si>
    <t>103.74%</t>
  </si>
  <si>
    <t>De los 11,606Estudiantes matriculados según reporte de SIMAT en grado 9° . 
11,127  son estudiantes de EE Oficiales y 479 alumnos de EE No Oficiales. según  la información reportada por el ICFES   los estudiantes que presentaron la prueba  fueron 10,837
Lo que representa un 93,37%</t>
  </si>
  <si>
    <t>103.47%</t>
  </si>
  <si>
    <t xml:space="preserve">De acuerdo al reporte del SIMAT con corte a octubre de 2013, se tiene un total de Estudiantes de 11.370 (10.878 oficiales y 492 privados).
Según  la información reportada por el ICFES   los estudiantes que presentaron la prueba  fueron 10,588
Lo que representa un 93.12%
En algunas I.E. no se aplicaron las pruebas por inconvenientes relacionadas con el clima.
Así mismo, se presentó instituciones que los estudiantes no presentaron por motivos de salud. 
De otra parte el ICFES publica resultados de las I.E. que presenten más del 50% de los estudiantes.
Los NNAJ en condición de discapacidad no hacen parte de los estudiantes que reportan los resultados
Se invidencia que se ha mantenido estable  la relación de alumnos matriculas en el SIMAT frente a los que presentan las pruebas en los dos últimos periodos .
</t>
  </si>
  <si>
    <t xml:space="preserve">Estas Pruebas se presentaban cada año  y los resultados solo son publicados por el ICFES en julio del año siguiente a la aplicación.
Bajo las orientaciones del ICFES, se brinda información a todas las instituciones educativas a través de circular para la actualización de matricula en el aplicativo del ICFES 
El Departamento acompañar al ICFES en el Proceso de capacitación y entrega de material para las Pruebas en los puntos de entrega dispuestos.
</t>
  </si>
  <si>
    <t>101.1%</t>
  </si>
  <si>
    <t>De acuerdo al reporte del SIMAT con corte a Diciembre  de 2014, se tiene un total de Estudiantes de 11.687 (11.092 oficiales y 595 privados).
Según  la información reportada por el ICFES   los estudiantes que presentaron la prueba  fueron 10,672
Lo que representa un 91%
Se evidencia que se ha mantenido estable  la relación de alumnos matriculas en el SIMAT frente a los que presentan las pruebas en los dos últimos períodos .
En algunas I.E. no se aplicaron las pruebas  al 100% de los estudiantes, por las ausencias de estos  por diversos motivos (enfermedad, falta de transporte, factores climáticos, entre otros) .
De otra parte el ICFES publica resultados de las I.E. que presenten más del 50% de los estudiantes.
En grado 9 se evaluaron 42 Estudiantes con discapacidad, pero sus resultados no se reportan en el informe por institucion</t>
  </si>
  <si>
    <t>Emitir circular a las I.E. con orientaciones para actualización de la matricula en el  aplicativo del ICFES 
Realización de talleres de análisis y uso de los resultados de las pruebas SABER con directivos docentes de las I.E. oficiales y no oficiales del Departamento.</t>
  </si>
  <si>
    <t>De acuerdo al reporte del SIMAT con corte a Diciembre  de 2014, se tiene un total de Estudiantes de 11.466 (10.930 oficiales y 398 privados).
Según  la información reportada por el ICFES   los estudiantes que presentaron la prueba  fueron 10,049 Lo que representa un 87%
Se evidencia que se ha mantenido estable  la relación de alumnos matriculas en el SIMAT frente a los que presentan las pruebas en los dos últimos períodos .
En algunas I.E. no se aplicaron las pruebas  al 100% de los estudiantes, por las ausencias de estos  por diversos motivos (enfermedad, falta de transporte, factores climáticos, entre otros) .
De otra parte el ICFES publica resultados de las I.E. que presenten más del 50% de los estudiantes.
En grado 9 se evaluaron 46 Estudiantes con discapacidad, pero sus resultados no se reportan en el informe por institucion</t>
  </si>
  <si>
    <t xml:space="preserve">Septiembre de 2016 </t>
  </si>
  <si>
    <t>El propósito principal de SABER  9.° es contribuir al mejoramiento de la calidad de la educación colombiana mediante la realización de evaluaciones aplicadas periódicamente para monitorear el desarrollo de las competencias básicas en los estudiantes de educación básica, como seguimiento de calidad del sistema educativo.
Los resultados de estas evaluaciones y el análisis de los factores asociados que inciden en los desempeños de los estudiantes, permiten que as Instituciones Educativas, la Secretaría de Educación del Tolima, el Ministerio de Educación Nacional y la sociedad en general identifiquen las destrezas, habilidades y valores que los estudiantes desarrollan durante la trayectoria escolar, independientemente de su procedencia, condiciones sociales, económicas y culturales, con lo cual, se puedan definir planes de mejoramiento en sus respectivos ámbitos de actuación.
Su carácter periódico posibilita, además, valorar cuáles han sido los avances en un determinado lapso y establecer el impacto de programas y acciones específicas de mejoramiento.
Según SIMAT se tiene un total de matriculados de 10.570 de los cuales 10.021 son oficiales y 549 privados. Los estudiantes que presentaron la prueba fueron 10.060 según el ICFES. 
La poblaciòn estudiantil que presentó la prueba corresponde al 95% de la poblacion matriculada, lo que indica que aumentó la población que presentó la prueba en un  8%:</t>
  </si>
  <si>
    <t>Según SIMAT se tiene un total de matriculados de 10.449 de los cuales 9.456 son oficiales y 556 privados. Los estudianets que presentaron la prueba fueron 10.012 según el ICFES. 
La poblaciòn estudiantil que presentó la prueba corresponde al 96% de la poblacion matriculada.
Nota: Es importante aclarar que el ICFES toma como referencia de matriucula la información de abril. y para el calculo se toma con corte a de julio 31 por lo que puede variar porque en es periodo se pueden matricular mas estudiantes.</t>
  </si>
  <si>
    <t>Determinar el porcentaje de aplicación de las Pruebas SABER grado 11° de la Entidad Territorial,  con el fin de identenficar la variación de la matrícula</t>
  </si>
  <si>
    <t>Permite conocer la gestión de la aplicación de las Pruebas SABER grado 11° de la entidad territorial</t>
  </si>
  <si>
    <t xml:space="preserve">%EAPS: Ejecución de aplicación de Pruebas SABER
#Pruebas SABER ejecutadas: Cantidad de Pruebas SABER aplicadas
Matrícula 11°: Cantidad de alumnos matriculados en el grado 11° al momento de realizar las Pruebas </t>
  </si>
  <si>
    <t>%EAPS:(#Pruebas SABER ejecutadas/Matricula 11°) * 100</t>
  </si>
  <si>
    <t>Debe tenerse en cuenta para la medición de este indicador, las variaciones de la matrícula al momento de realizar las Pruebas SABER grado 11, frente a los registros suministrados por el SIMAT.
El indicador no contempla la información de los municipios certificados.</t>
  </si>
  <si>
    <t xml:space="preserve">
Registro seguimiento aplicación Pruebas SABER grado 11°
Registro SIMAT.</t>
  </si>
  <si>
    <t>2011</t>
  </si>
  <si>
    <t>De los 11,736 Estudiantes matriculados según reporte de SIMAT en grado 11°. 
10,910 (8,303  son estudiantes grado once y 2,607 son de ciclo 26 para adultos)  de EE Oficiales y 826 alumnos de EE No Oficiales. según  la información reportada por el ICFES   los estudiantes que presentaron la prueba  fueron 9,654
Lo que representa un 82,25%</t>
  </si>
  <si>
    <t xml:space="preserve">No se realizaba la medición de indicadores para esta fecha por lo tanto no se generarón acciones de mejoramiento. </t>
  </si>
  <si>
    <t>Profesionales Especializado</t>
  </si>
  <si>
    <t>Enero de 2012</t>
  </si>
  <si>
    <t>2012</t>
  </si>
  <si>
    <t>De los 9,951 Estudiantes matriculados según reporte de SIMAT en grado 11°. 
9,000,son estudiantes de   de EE Oficiales( 8,292 grado 11 y 708 alumnos de cliclo 26) y 951  (401 grado 11 y  450 ciclo 26) alumnos de EE No Oficiales. según  la información reportada por el ICFES   los estudiantes que presentaron la prueba  fueron 9,887. Lo que representa un 99,35%</t>
  </si>
  <si>
    <t>Se realizo un informe consolidado de las pruebas SABER 11°  año 2012.
Socializaciones pruebas SABER 11° con los Supervisores de Educación , Directores de Núcleo, Alcaldes , entre otros.</t>
  </si>
  <si>
    <t>Junio de 2013</t>
  </si>
  <si>
    <t xml:space="preserve">El SIMAT Reporta 10.011 ( 7.913 oficiales, 422 privados, cilco 26 oficial 737 y no oficial 939)  Estudiantes matriculados según reporte de SIMAT en grado 11°en Octubre  de 2013. 
Según la información suministrada por el ICFES se evaluaron en la vigencia 2013 un total 9.443 de los cuales 8.305 son oficiales y 1.138 no oficial 
Lo que representa el 94.32%
Las variaciones que afectan los resultados impideindo el cumplimiento del 100% en la medición del indicadro , parten de las diferencias en los reportes presentados entre la matricula del Simat y alumnos que presentan las pruebas. 
Estas variaciones no han permitido  una estabilidad del indicador, si bien se cumple con la meta, durante los 3 ultomos periodos de medición  ha variado el procentaje de cumplimiento. </t>
  </si>
  <si>
    <t>Se realizo un informe consolidado de las pruebas SABER 11°  año 2012.
Socializaciones pruebas SABER 11° con los Supervisores de Educación , Directores de Núcleo, Alcaldes, Rectores, entre otros.
En la pagina Web se publicò el documento de resultados de las Pruebas SABER
De otra parte, a travès de los encuentros municipales que se realizan en el marco de la Campaña Muchos màs estudiando se socializan los resultados por municipio.</t>
  </si>
  <si>
    <t>Junio de 2014</t>
  </si>
  <si>
    <t xml:space="preserve">El SIMAT Reporta a septiembre de 2014 a  9.789 (8187 oficiales y ciclo 26 (569) y privados 374  y  cilco 26 (569))  Estudiantes matriculados según reporte de SIMAT en grado 11°.
Según la información suministrada por el ICFES se evaluaron en la vigencia 2012, 2013 y 2014 un total de 25.479 de los cuales en 2012  los ( 8292 fueron oficiales y 708 privados) y 2013 (7913 oficiales y 422 privadso ) para el 2014, se realizó la suma de los años anteriores y la resta corresponde a los alumnos evalaudos en 2014, por cuanto el ICFES NO DESAGREGO LA POBLACION EVALUADA AÑO 2014 , para este calculo no se incluyó los ciclos 26 oficiales y privados), para establecer la poblacòn  matriculada 2014 se toma los oficiales y privados sin tener en cuenta los ciclos (para este caso correspon de 8187 oficial y 374 privados) 
Lo que representa el 95%
Las variaciones que afectan los resultados impideindo el cumplimiento del 100% en la medición del indicador , parten de las diferencias en los reportes presentados entre la matricula del Simat y alumnos que presentan las pruebas. 
Estas variaciones no han permitido  una estabilidad del indicador, si bien se cumple con la meta, durante los 3 ultomos periodos de medición  ha variado el procentaje de cumplimiento. </t>
  </si>
  <si>
    <t>Enero de 2015</t>
  </si>
  <si>
    <t xml:space="preserve">El SIMAT Reporta a septiembre de 2014 fie de 9.789 (8187 oficiales y ciclo 26 (569) y privados 374  y  ciclo 26 (569))  Estudiantes matriculados según reporte de SIMAT en grado 11°.
Según la información suministrada por el ICFES se evaluaron en la vigencia 2012, 2013 y 2014 un total de 25.479 de los cuales en 2012  los ( 8292 fueron oficiales y 708 privados) y 2013 (7913 oficiales y 422 privados ) para el 2014, se realizó la suma de los años anteriores y la resta corresponde a los alumnos evaluados en 2014, por cuanto el ICFES NO DESAGREGO LA POBLACION EVALUADA AÑO 2014 , para este calculo no se incluyó los ciclos 26 oficiales y privados), para establecer la población  matriculada 2014 se toma los oficiales y privados sin tener en cuenta los ciclos (para este caso corresponde de 8187 oficial y 374 privados) 
Lo que representa el 95%
Las variaciones que afectan los resultados impidiendo el cumplimiento del 100% en la medición del indicador , parten de las diferencias en los reportes presentados entre la matricula del Simat y alumnos que presentan las pruebas. 
Estas variaciones no han permitido  una estabilidad del indicador, si bien se cumple con la meta, durante los 3 últimos periodos de medición  ha variado el porcentaje de cumplimiento. </t>
  </si>
  <si>
    <t>Se realizo un informe consolidado de las pruebas SABER 11°  año 2014.
Socializaciones pruebas SABER 11° con los Supervisores de Educación , Directores de Núcleo, Alcaldes, Rectores, entre otros.
En la pagina Web se publicó el documento de resultados de las Pruebas SABER
De otra parte, a a travès de los encuentros municipales que se realizan en el marco de la Campaña Muchos más estudiando se socializan los resultados por municipio.</t>
  </si>
  <si>
    <t>Enero de 2016</t>
  </si>
  <si>
    <t>ç</t>
  </si>
  <si>
    <r>
      <t xml:space="preserve">El SIMAT Reporta a septiembre de 2016 un total de </t>
    </r>
    <r>
      <rPr>
        <b/>
        <sz val="10"/>
        <color indexed="8"/>
        <rFont val="Arial"/>
        <family val="2"/>
      </rPr>
      <t xml:space="preserve">8607 </t>
    </r>
    <r>
      <rPr>
        <sz val="10"/>
        <color indexed="8"/>
        <rFont val="Arial"/>
        <family val="2"/>
      </rPr>
      <t xml:space="preserve">matriculados para gardo 11º en I.E. privadas y oficiales ( 8122 oficiales y 485 privadas).
Según la información suministrada por el ICFES se evaluaron en la vigencia 2016 un total de </t>
    </r>
    <r>
      <rPr>
        <b/>
        <sz val="10"/>
        <color indexed="8"/>
        <rFont val="Arial"/>
        <family val="2"/>
      </rPr>
      <t xml:space="preserve"> 8525</t>
    </r>
    <r>
      <rPr>
        <sz val="10"/>
        <color indexed="8"/>
        <rFont val="Arial"/>
        <family val="2"/>
      </rPr>
      <t xml:space="preserve"> estudiantes de los cuales, 5.235 son oficiales urbanos; 2.711 Oficiales rurales y 582 privados.
Para establecer la población  matriculada 2016; se toma los oficiales y privados sin tener en cuenta los ciclos (26)
Lo que representa el 95%
La  variación corresponde a la diferencia entre la matricula y los alumnos que presentaron el Examen. que corresponde a los alumnos que por varias razones no presentaron las pruebas.</t>
    </r>
  </si>
  <si>
    <t>Se realizo un informe consolidado de las pruebas SABER 11°  año 2015.
Se encuentra pendiente la socializaciòn de los resultados en el comité de calidad y la socialización de los resulatdos con la comunidad educativa</t>
  </si>
  <si>
    <t>Enero - marzo de 2017</t>
  </si>
  <si>
    <r>
      <t xml:space="preserve">La prueba SABER 11° evaluación del nivel de la Educación Media a partir del año 2014 se alinea con las evaluaciones de la Educación Básica para proporcionar información a la comunidad educativa en el desarrollo de las competencias básicas que debe desarrollar un estudiante durante el paso por la vida escolar. 
El SIMAT Reporta a septiembre de 2017 un total de </t>
    </r>
    <r>
      <rPr>
        <b/>
        <sz val="9"/>
        <rFont val="Arial"/>
        <family val="2"/>
      </rPr>
      <t xml:space="preserve">8454 </t>
    </r>
    <r>
      <rPr>
        <sz val="9"/>
        <rFont val="Arial"/>
        <family val="2"/>
      </rPr>
      <t xml:space="preserve">matriculados para grado 11º en I.E. privadas y oficiales ( 8.004 oficiales y 450 privadas).
Según la información suministrada por el ICFES se evaluaron en la vigencia 2017 un total de </t>
    </r>
    <r>
      <rPr>
        <b/>
        <sz val="9"/>
        <rFont val="Arial"/>
        <family val="2"/>
      </rPr>
      <t xml:space="preserve"> 8348 de los cuales se publicaron resultados a 8.345</t>
    </r>
    <r>
      <rPr>
        <sz val="9"/>
        <rFont val="Arial"/>
        <family val="2"/>
      </rPr>
      <t>.
Para establecer la población  matriculada 2017; se toma el reporte del mes de agosto de matricula del  área de Cobertura de la Secretaría de  instituciones educativas oficiales y privados, sin tener en cuenta los ciclos (26)
Lo que representa el 99%
La  variación corresponde a la diferencia entre la matricula y los alumnos que presentaron el Examen. que corresponde a los alumnos que por varias razones no presentaron las pruebas.</t>
    </r>
  </si>
  <si>
    <t>Se realizo un informe consolidado de las pruebas SABER 11°  año 2016.
Se socilalizaron los resulatdos de las pruebas con diferentes inconsistencias, para orientar la toma de decisiones.
Se realizó taller de uso de resultados Saber 11 con el acompañamiento del ICFES.</t>
  </si>
  <si>
    <t>Enero - agosto de 2018</t>
  </si>
  <si>
    <t>El SIMAT Reporta a octubre de 2018 un total de 8454 matriculados para grado 11º en I.E. privadas y oficiales ( 9.321 oficiales y 425 privadas).
Según la información suministrada por el ICFES se evaluaron en la vigencia 2018 un total de  9746 de los cuales se publicron resultdos a 8.054.
Para establecer la población  matriculada 2018; se toma el reporte del mes de agos de matricula del  área de Cobertura de la Secreatria de  institucione educativas oficiales y privados, sin tener en cuenta los ciclos (26)
Lo que representa el 99%
La  variación corresponde a la diferencia entre la matricula y los alumnos que presentaron el Examen. que corresponde a los alumnos que por varias razones no presentaron las pruebas.</t>
  </si>
  <si>
    <t>Se realizo un informe consolidado de las pruebas SABER 11°  año 2017
Se socilalizaron los resulatdos de las pruebas con diferentes instsncias, para orientar la toma de deciciones.
Se realizó taller de uso de resultados Saber 11 con el acompañamiento del ICFES.</t>
  </si>
  <si>
    <t>Enero - Noviembre de 2019</t>
  </si>
  <si>
    <t>Según el Reportede Resulatdos de Saber 11 por ETC, realizado por el ICFES, se inscribieron para la Prueba: 7.858 estudiantes, se preenatron 7.797 y se le publicaron resulatdos a 7.676 de las IE oficiales y privadas.
Lo que representa el 98%
La  variación corresponde a la diferencia entre la matricula y los alumnos que presentaron el Examen. que corresponde a los alumnos que por varias razones no presentaron las pruebas.</t>
  </si>
  <si>
    <t>Se realizo un informe consolidado de las pruebas SABER 11°  año 2019.
Se socilalizaron los resultados de las pruebas con diferentes instancias, para orientar la toma de deciciones.
Se realizó taller  del MEN con algunas IE.</t>
  </si>
  <si>
    <t>Enero - junio de 2020.</t>
  </si>
  <si>
    <t>Según el Reporte de Resultados de Saber 11 por ETC, realizado por el ICFES, se registraron : 7.890 estudiantes, se presentaron 7.764 y se le publicaron resultados a 7764 de las IE oficiales y privadas.</t>
  </si>
  <si>
    <t>Se realizo un informe consolidado de las pruebas SABER 11°  año 2020.
Se socializaron los resultados de las pruebas con diferentes instancias, para orientar la toma de decisiones.
Se realizó taller  del MEN con algunas IE. 
Taller de Socialización de Resultados 
Gestión con el ICFES para apoyar a IE Arturo Mejía, para presentación de la prueba  de estudiantes de  la promoción 2020 en 2021</t>
  </si>
  <si>
    <t>Enero - junio de 2021.</t>
  </si>
  <si>
    <t>Verificar  el cumplimiento por parte de los EE de la ejecución y reporte de la evaluación del desempeño de docentes y directivos docentes</t>
  </si>
  <si>
    <t xml:space="preserve">Evidenciar la gestión de la Secretaría de Educación en cuanto a la aplicación de las evaluaciones de desempeño de los docentes y directivos </t>
  </si>
  <si>
    <t>% DDERO: Porcentaje de D Y DD que han sido evaluados y reportados oportunamente a la SEDTOLIMA
#DDERO: Número de DD que han sido evaluados y reportados oportunamente
#DDSE: Número de  DD sujetos de evaluacion</t>
  </si>
  <si>
    <t>%DDERO: (#DDERO/#DDSE)*100</t>
  </si>
  <si>
    <t xml:space="preserve">Se deben tener en cuenta para la medición de este indicador el numero de docentes evaluables del decreto Ley 1278 de 2002 </t>
  </si>
  <si>
    <t>Registro del área de planta y seguimiento a  la evaluación de docentes y directivos docentes reportados en el SAC</t>
  </si>
  <si>
    <t>Profesional Especializado de Calidad Educativa</t>
  </si>
  <si>
    <t xml:space="preserve">para medición del año 2012 Las evaluaciones de desempeño no se han cargado al sistema Humano Web.
Mediante comité de Calidad Educativa se determina que a partir de los 1924 docentes evaluados en el año 2012, que se rigen por el decreto Ley 1278 de 2002, se toma una muestra de cuarenta docentes pertenecientes a las 12 Instituciones Educativas; teniendo como referencia los resultados de las pruebas SABER de dichas instituciones; en desempeño alto e inferior   para realizar el análisis de las evaluaciones de desempeño. </t>
  </si>
  <si>
    <t xml:space="preserve">Se realizó el informe de evaluación de desempeño con con I.E. aleatorias. 
Para el año 2013 se tiene programado realizar actividades de sensibilización sobre la importancia de la evaluacion de desempeño  </t>
  </si>
  <si>
    <t xml:space="preserve">Profesional Universitario y Especializado </t>
  </si>
  <si>
    <t xml:space="preserve">Mediante el reporte entregado por la oficina de talento Humano a la Directora de Calidad, con fecha del 16 de septiembre del 2014,  hay 1967 docentes y directivos docentes objeto de evaluación. Se han reportado a la Secretaria de Educación 1884 evaluaciones de desempeño. </t>
  </si>
  <si>
    <t xml:space="preserve">Se han realizado actividades de sensibilización sobre la evaluación de desempeño; con el proposito de generar una cultura en la aplicación de la evaluación de desempeño. Se realizará capacitación de evaluación de desempeño en lineamientos y metodología. Mediante circular 009 del 22 de enreo del 2014, en la cual se establecen los lineamientos para la evaluación anual de desempeño laboral de Docentes, Docentes orientadores y Directivos Docentes que se rigen por el Decreto Ley 1278.                  
En circular 095 del 28 de Julio de 2014 se publica los protocolos para la evaluación ordinaria periodica de desempeño de los docentes orientadores. 
Mediante correos electronicos del 29 de mayo, 20 de agosto, y 05 de septiembre del 2014, recordandoles a cada uno de los rectores de las instituciones educativas la importancia y los temas relacionados con la evaluación de desempeño. 
Faltando un 4.22% de las evaluaciones de desempeño.
Talento humano se compromete a reportar los avances de las actividades para el día 15 de septiembre del presente año. 
                               </t>
  </si>
  <si>
    <t>Enero de 2014</t>
  </si>
  <si>
    <t>Mediante el reporte entregado por la oficina de talento Humano al coordinador del área de evaluación, con fecha del 22 de Julio del 2015, son sujetos de evaluación 1912 docentes y directivos docentes y se han cargado al Sistema Humano Web 1902</t>
  </si>
  <si>
    <t xml:space="preserve">Se han realizado actividades de sensibilización sobre la evaluación de desempeño; con el proposito de generar una cultura en la aplicación de la evaluación de desempeño. Se realizará capacitación de evaluación de desempeño en lineamientos y metodología. Mediante circular 024 del 28 de enreo del 2015, en la cual se establecen los lineamientos para la evaluación anual de desempeño laboral de Docentes, Docentes orientadores y Directivos Docentes que se rigen por el Decreto Ley 1278. Se publica resolución 1344 del 03 de marzo de 2015 en la cual se fija cronograma para el proceso de evaluación de desempeño                  
Mediante oficio del 17 de marzo de 2015 la oficina de talento humano reporta que hubo 3 docentes que perdieron la evaluación de desempeño. y mediante oficio reportan que hubo dos docentes que presentan recursos de reposicion y en subsidio de apelación en contra de la evaluación de desempeño.  
</t>
  </si>
  <si>
    <t xml:space="preserve">Profesional Universitario y Especialziado </t>
  </si>
  <si>
    <t xml:space="preserve">Mediante el reporte entregado por la oficina de talento humano al coordinador del área de evaluación, con fecha del 28 de abril de 2016, son sujetos de evaluación 1678 docentes y directivos docentes y se han cargado al sistema humano web 1672. </t>
  </si>
  <si>
    <t xml:space="preserve">Se han realizado actividades de sensibilización sobre la evaluación de desempeño; con el proposito de generar una cultura en la aplicación de la evaluación de desempeño. Se realizará capacitación de evaluación de desempeño en lineamientos y metodología. Mediante circular 008 del 21 de enreo del 2016, en la cual se establecen los lineamientos para la evaluación anual de desempeño laboral de Docentes, Docentes orientadores y Directivos Docentes que se rigen por el Decreto Ley 1278. Se publica resolución 0160 del 25  de enero de 2016 en la cual se fija cronograma para el proceso de evaluación de desempeño                  
</t>
  </si>
  <si>
    <t xml:space="preserve">Mediante el reporte entregado por la oficina de talento humano al coordinador del parea de evaluación , con fecha del 22 de agosto de 2017, son sujetos de evaluación 2437 docentes y directivos docentes, se recibieron en fisico 2336 evaluaciones de las cuales 3 no corresponden a docentes que no han sido nombrados en propiedad. y se cargaron 2280 al sistema humano web. </t>
  </si>
  <si>
    <t xml:space="preserve">Se han realizado actividades de sensibilización sobre la evaluación de desempeño; con el proposito de generar una cultura en la aplicación de la evaluación de desempeño. Se realizará capacitación de evaluación de desempeño en lineamientos y metodología. Mediante circular 008 del 17 de enreo del 2017, en la cual se establecen los lineamientos para la evaluación anual de desempeño laboral de Docentes, Docentes orientadores y Directivos Docentes que se rigen por el Decreto Ley 1278. Se publica resolución 0197 del 24  de enero de 2016 en la cual se fija cronograma para el proceso de evaluación de desempeño. De igual forma se realizó asistencia técnica in situ a 30 I.E. sobre metodologia de la evaluación de desempeño. </t>
  </si>
  <si>
    <t>Profesional Universitario y Especialziado</t>
  </si>
  <si>
    <t xml:space="preserve">Mediante el reporte entregado por la oficina de talento humano al coordinador del parea de evaluación , con fecha del 12 de octubre de 2018, son sujetos de evaluación 2417 docentes y directivos docentes,  y se cargaron 2318 al sistema humano web. </t>
  </si>
  <si>
    <t>Se emitió circular No. 004 del 18 de enero de 2018 mediante el cual se dan lineamientos para la evaluación de desempeño para docentes y directivos docentes, Se emite y socializa resolución 0306 del 23 de enero del 2018 por medio de la cual se fija cronograma para la realización de la evaluación anual de desempeño y resolución 0720 del 07 de febrero del 2018 mediante la cual se se establece el proceso de evaluación de desempeño de docentes tutores del Programa PTA. De igual forma se realizó asistencia técnica in situ a 30 I.E. sobre metodologia de la evaluación de desempeño</t>
  </si>
  <si>
    <t>Profesional Universitario y Especializado</t>
  </si>
  <si>
    <t>Mediante reporte entregado por la oficina de talento humano al coordinador de del área de evaluación son sujetos de evaluación 2340 y se cargaron al sistema humano web 2248 con reporte del 27 de noviembre del 2019.</t>
  </si>
  <si>
    <t>Se emitio circular No. 002 del 08 de enero del 2019 mediante el cual se dan lineamientos para la evaluación anual de desempeño para docentes y directivos docentes, Se emite y socializa resolución No. 0245 del 22 de enero del 2019 por medio de la cual se fija cronograma para la realización de la evaluación anual de desmpeño. De igual forma se hizo asistencia técnica In Situ a 16 I.E.sobre la metodologia en evaluación anual de desempeño</t>
  </si>
  <si>
    <t>Mediante reporte entregado por la oficina de talento humano al coordinador de del área de evaluación son sujetos de evaluación 2430 y se cargaron al sistema humano web 2425 con reporte del 11 de agosto del 2020.</t>
  </si>
  <si>
    <t>Se emitió circular N0 005 del 15 de enero del 2020mediante el cual se dan lineamientos para la evaluación anual de desempeño para docentes y directivos docentes, Se emite y socializa resolución No. 0178 del 22 de enero del 2020 por medio de la cual se fija cronograma para la realización de la evaluación anual de desmpeño. De igual forma se hizo asistencia técnica In Situ a 16 I.E.sobre la metodologia en evaluación anual de desempeño</t>
  </si>
  <si>
    <t xml:space="preserve">Medir el cumplimiento de la ejecución de la autoevaluación institucional en instituciones oficiales </t>
  </si>
  <si>
    <t>Evidenciar la gestión de la Secretaría de Educación en lo referente a la aplicación de la autoevaluación institucional</t>
  </si>
  <si>
    <t>%EEEAET:Porcentaje de EE que entregan la autoevaluación institucional a tiempo 
#EE EAEFE:Número EE que entregan autoevaluación en las fechas estipuladas
#EE EAE:Número total de EE que entregan auto evaluaciones</t>
  </si>
  <si>
    <t>%EEEAET: (#EE EAEFE/#EE EAE)*100</t>
  </si>
  <si>
    <t>Se deben tener en cuenta para la medición de este indicador tanto los Establecimientos Educativos a los cuales se les brindó acompañamiento como aquellos que no.</t>
  </si>
  <si>
    <t>Registro autoevaluación institucional.</t>
  </si>
  <si>
    <t xml:space="preserve">BUENO :          =80- 100%     </t>
  </si>
  <si>
    <t>REGULAR:     79-60%</t>
  </si>
  <si>
    <t>MALO:          &lt;59%</t>
  </si>
  <si>
    <t xml:space="preserve">De los 218 EE Oficiales, reportados para ese año, solamente 54 de ellos presentaron las autoevaluaciones Institucionales  bajo los requerimientos establecidos por el Ente Territorial.
Lo que representó un 24,77% de cumplimiento </t>
  </si>
  <si>
    <t>Estas mediciones  se realizó por primera vez en el año  2013; por lo tanto no se generaron acciones de mejoramiento para el año 2010, 2011,2012.</t>
  </si>
  <si>
    <t>Profesional universitario y Especializado  de evaluación educativa</t>
  </si>
  <si>
    <t xml:space="preserve">De los 213 EE Oficiales, reportados para ese año, solamente 154 de ellos presentaron las autoevaluaciones Institucionales  bajo los requerimientos establecidos por el Ente Territorial.
Lo que representó un 72,30% de cumplimiento </t>
  </si>
  <si>
    <t>2013</t>
  </si>
  <si>
    <t xml:space="preserve">De los 212 EE Oficiales, reportados para ese año, 199  presentaron las autoevaluaciones Institucionales  bajo los requerimientos establecidos por el Ente Territorial.
Lo que representó un 93.86% de cumplimiento.
En comparación con los años anteriores se evidencia una mejoría respecto al numero de autoevaluaciones presentadas por las instituciones  a la Secretaria de Educación. </t>
  </si>
  <si>
    <t xml:space="preserve">Se emitió directiva Departamental con los parámetros para la implementación de la Ruta del Mejoramiento.
Mediante Circular No. 118 del 03 de septiembre de 2014, dirigido a los rectores de los E.E. se brindo lineamientos para la retroalimentación de la autoevaluación institucional año 2013.
Mediante correo electrónicos del 04 de septiembre de 2014 se envía la Circular de No. 118 y el informe consolidado de autoevaluación 2013 para conocimiento e insumo para el proceso de autoevaluación institucional 2014. </t>
  </si>
  <si>
    <t>Marzo de 2014</t>
  </si>
  <si>
    <t>2014</t>
  </si>
  <si>
    <t xml:space="preserve">De los 214 EE Oficiales, reportados para ese año, 183  presentaron las autoevaluaciones Institucionales  bajo los requerimientos establecidos por el Ente Territorial.
Lo que representó un 85.9%de cumplimiento.
En comparación con el año anterior se  evidencia un decrecimiento de 7.8 pp de I.E. que presentaron la autoevaluación </t>
  </si>
  <si>
    <t xml:space="preserve">Se emitió directiva Departamental con los parámetros para la implementación de la Ruta del Mejoramiento.
Mediante Circular No. 214 del 21 de octubre de 2015 , dirigido a los rectores de los E.E. se brindo lineamientos para la retroalimentación de la autoevaluación institucional año 2014.
Mediante correo electrónicos y publicación en la WEB de Sed Tolima se socializa los lineamientos. 
</t>
  </si>
  <si>
    <t>Noviembre de 2015</t>
  </si>
  <si>
    <t>2015</t>
  </si>
  <si>
    <t xml:space="preserve">De los 213 EE Oficiales, reportados para ese año, 213 presentaron las autoevaluaciones Institucionales  bajo los requerimientos establecidos por el Ente Territorial.
Lo que representó un 100%de cumplimiento.
</t>
  </si>
  <si>
    <t xml:space="preserve">Se emitió directiva Departamental con los parámetros para la implementación de la Ruta del Mejoramiento.
Mediante Circular No. 214 del 21 de octubre de 2015 , dirigido a los rectores de los E.E. se brindo lineamientos para la retroalimentación de la autoevaluación institucional año 2014.
Mediante correo electrónicos y publicación en la WEB de Sedtolima se socializa los lineamientos.
Se generaron alertas tempranas  y comunicación personalizada con las I.E. que  no faltaban   
</t>
  </si>
  <si>
    <t>Noviembre de 2016</t>
  </si>
  <si>
    <t>2016</t>
  </si>
  <si>
    <t xml:space="preserve">El mejoramiento de las instituciones educativas parte del reconocimiento de la manera cómo están desarrollando su labor. Así permite establecer los procesos que se encuentran afianzados en la institución y han demostrado su capacidad de generar los resultados esperados, así como los que requieren ser fortalecidos.  Es la herramienta por excelencia para llevar a cabo este reconocimiento es la autoevaluación porque permite recopilar, sistematizar, analizar y valorar la información sobre el desarrollo de las acciones y del resultado de los procesos de ls  Instituciones Educativas; Esto con el fin de establecer un balance de fortalezas y oportunidades de mejoramiento que permiten elaborar un plan de mejoramiento institucional.
La autoevaluación se sustenta en una reflexión metódica, fundada en el análisis de diferentes referentes, documentos e indicadores que permiten a los miembros de la comunidad educativa emitir juicios sobre la gestión escolar.
En el año 2016, solamente 206  de las 213 EE Oficiales, reportaron las autoevaluaciones Institucionales  bajo los requerimientos establecidos por la ETC, lo cual representea un 96.7% de efectividad del reporte.
</t>
  </si>
  <si>
    <t xml:space="preserve">Se emitió directiva Departamental con los parámetros para la implementación de la Ruta del Mejoramiento.
Mediante Circular No. 210 del 5 de octubre de 2016 , dirigido a los rectores de los E.E., a través de la cual se brindan los lineamientos para la retroalimentación de la autoevaluación institucional año 2016.
Mediante correo electrónicos y publicación en la WEB de Sedtolima se socializa los lineamientos.
Se generaron alertas tempranas  y comunicación personalizada con las I.E. que  no faltaban   
Se aplicó encuesta a las IE que no reportaron la informaciòn sobre varios aspectos
</t>
  </si>
  <si>
    <t>Noviembre de 2017</t>
  </si>
  <si>
    <t>2017</t>
  </si>
  <si>
    <t xml:space="preserve">204  EE Oficiales, reportados para ese año las autoevaluaciones Institucionales  bajo los requerimientos establecidos por la ETC, se presento un 95.8% de reportes.
</t>
  </si>
  <si>
    <t xml:space="preserve">Se emitió directiva Departamental con los parámetros para la implementación de la Ruta del Mejoramiento.
Mediante Circular No. 210 del 5 de octubre de 2018 , dirigido a los rectores de los E.E., a través de la cual se brindan los lineamientos para la retroalimentación de la autoevaluación institucional año 2017.
Mediante correo electrónicos y publicación en la WEB de Sedtolima se socializa los lineamientos.
Se generaron alertas tempranas  y comunicación personalizada con las I.E. que  no faltaban   
Se aplicó encuesta a las IE que no reportaron la informaciòn sobre varios aspectos
</t>
  </si>
  <si>
    <t>200  EE Oficiales, reportados para ese año las autoevaluaciones Institucionales  bajo los requerimientos establecidos por la ETC, se presento un 93.9% de reportes.</t>
  </si>
  <si>
    <t>Se emitió directiva Departamental con los parámetros para la implementación de la Ruta del Mejoramiento.
Mediante Circular No. 303 del 5 de octubre de 2018 , dirigido a los rectores de los E.E., a través de la cual se brindan los lineamientos para la retroalimentación de la autoevaluación institucional año 2018.
Mediante correo electrónicos y publicación en la WEB de Sedtolima se socializa los lineamientos.
Se generaron alertas tempranas  y comunicación personalizada con las I.E. que  no faltaban   
Se ajusto el instrumento de captura con informaicon cualitativa para mejorar la impresión de la información.</t>
  </si>
  <si>
    <t>Noviembre de 2018</t>
  </si>
  <si>
    <t>190  EE Oficiales, reportados para ese año las autoevaluaciones Institucionales  bajo los requerimientos establecidos por la ETC, se presento un 93.9% de reportes.</t>
  </si>
  <si>
    <t>Se emitió directiva Departamental con los parámetros para la implementación de la Ruta del Mejoramiento.
Mediante Circular No. 303 del  2019, dirigido a los rectores de los E.E., a través de la cual se brindan los lineamientos para la retroalimentación de la autoevaluación institucional año 2019.
Mediante correo electrónicos y publicación en la WEB de Sedtolima se socializa los lineamientos.
Se generaron alertas tempranas  y comunicación personalizada con las I.E. que  no faltaban   
Se ajusto el instrumento de captura con informaicon cualitativa para mejorar la impresión de la información.</t>
  </si>
  <si>
    <t>Noviembre de 2019</t>
  </si>
  <si>
    <t xml:space="preserve">191  EE Oficiales, reportados para ese año las autoevaluaciones Institucionales  bajo los requerimientos establecidos por la ETC, se presento un 90% de reportes.
</t>
  </si>
  <si>
    <t xml:space="preserve">Se emitió directiva Departamental con los parámetros para la implementación de la Ruta del Mejoramiento.
Mediante CircularES NoS. 216 Y 219 del  2020, dirigido a los rectores de los E.E., a través de la cual se brindan los lineamientos para la retroalimentación de la autoevaluación institucional año 2020.
Mediante correo electrónicos y publicación en la WEB de Sedtolima se socializa los lineamientos.
Se generaron alertas tempranas  y comunicación personalizada con las I.E. que  no han remitido la infomación.
Se remite consolidado al área de Inspección y vigilancia para cocoimeito y apoyo.
Se realiza seguimiento telefónico a las iE que no han reportado la información.
Se procede a la leboracoión del informe con la informaicón reportada por las IE.
</t>
  </si>
  <si>
    <t>PROCESO D02. GARANTIZAR EL MEJORAMIENTO CONTINUO DE LOS ESTABLECIMIENTOS EDUCATIVOS</t>
  </si>
  <si>
    <t xml:space="preserve"> CXV</t>
  </si>
  <si>
    <t>Determinar si el programa de acompañamiento a la gestión del PEI se cumple en su totalidad, y de esta manera evidenciar el acompañamiento de la SE en los EE Oficiales.</t>
  </si>
  <si>
    <t>Evidenciar el cumplimiento del plan de acompañamiento de la Secretaría de Educación a la gestión del PEI de los Establecimientos Educativos Oficiales.</t>
  </si>
  <si>
    <t>%CAGPEI: Porcentaje de cumplimiento al acompañamiento de la gestión del PEI.
#EEA: Número de E.E. Acompañados en la gestión del PEI
#TEE: Número Total de E.E.</t>
  </si>
  <si>
    <t>CAGPEI: (#EEA/#TEE)*100</t>
  </si>
  <si>
    <t>Se debe tener en cuenta el número de E.E. acompañados en la gestión del PEI, hasta la fecha en que se realiza la medición.</t>
  </si>
  <si>
    <t>Registro plan de acompañamiento a la gestión del PEI</t>
  </si>
  <si>
    <t>Profesional Universitario de Mejoramiento</t>
  </si>
  <si>
    <t>ND</t>
  </si>
  <si>
    <t xml:space="preserve">BUENO : 80-100%    </t>
  </si>
  <si>
    <t>REGULAR:     79-69%</t>
  </si>
  <si>
    <t>MALO:          &lt;50%</t>
  </si>
  <si>
    <t>DICIEMBRE DE 2013</t>
  </si>
  <si>
    <t xml:space="preserve">Debido a que el equipo de calidad Educativa   fue nombrado recientemente, se propuso como meta para el año 2013 la retroalimentación de 12 PÉI, en la Plataforma SIGCE, de estas 12 I.E  se focalizarón con criterio: 6 de alto logro  en el rendimiento de pruebas SABER 11° Y 6  de bajo logro  ante las mismas pruebas. </t>
  </si>
  <si>
    <t xml:space="preserve">Se propone para el año 2014 incremertar en almenos un 80% el numero de I.E acompañadas en la retroalimentación de los PEI.  </t>
  </si>
  <si>
    <t xml:space="preserve">Profesional universitario de Calidad Educativa. </t>
  </si>
  <si>
    <t>ACCION CERRADA</t>
  </si>
  <si>
    <t xml:space="preserve">DICIEMBRE DE 2014 </t>
  </si>
  <si>
    <t xml:space="preserve">PARA 31 DE DICIEMBRE DE 2014 SE RETROALIMENTARON LAS 70 IE PROPUESTAS Y FOCALIZADAS PARA TRABAJAR EN EL AÑO 2014.
A FECHA DE DE 23 DE OCTUBRE DE 2014 SE ENVIA EL DOCUMENTO DE LINEAMIENTOS Y GUIA ORIENTADORA PARA LA ELABORACIÓN Y FORMULACIÓN DE LOS (PEI) PROYECTO EDUCATIVO INSTITUCIONAL </t>
  </si>
  <si>
    <t xml:space="preserve">FOCALIZAR PARA EL AÑO 2015 I.E DIFERENTES DE LAS QUE SETRABAJARON EN EL AÑO DE LA VIGENCIA DE MEDICIÓN ; A FIN DE REALIZAR LA COBERTURA A TODAS LAS I.E DEL DEPARTAMENTO DEL TOLIMA. </t>
  </si>
  <si>
    <t xml:space="preserve">DICIEMBRE DE 2015 </t>
  </si>
  <si>
    <t xml:space="preserve">SE EVIDENCIA PARA EL AÑO 2015 LA VERIFICACIÓN Y RETROALIMENTACIÓN DE OTRAS 70 NUEVAS INSTITUCIONES EDUCACIONES EN SU COMPONENTE PEDAGOGICO , DENTRO DE ELLAS SE PRIORIZO LAS 11  IE DE JORNADA UNICA QUE CUENTA EL DEPARTAMENTO.
ESTAS INSTITUCIONES SE ENCUENTRAN UBICADAS  EN LOS MUNICIPIOS DE ROVIRA, MURILLO,FRESNO, COELLO, LIBANO,HONDA.
DEBIDO A LA IMPORTANCIA DE INDENTIFICAR LOS COMPONENTES PEDAGOGICOS ESTABLECIDOS EN LOS CUALES SE VAN A DEDICAR EN LA JORNADA ESTUDIANTIL </t>
  </si>
  <si>
    <t xml:space="preserve">SE PROPONE ESTABLECER EN EL PLAN OPERATIVO DEL AÑO 2016 REALIZAR LA RETROALIMENTACION DE LAS 73 IE FALTANTES EN SU COMPONENTE PEDAGOGICO.
 SE PLANTEARÁ LA  VIABILIDAD DE RETROALIMENTAR EL COMPONENETE CONCEPTUAL . </t>
  </si>
  <si>
    <t xml:space="preserve">ACCION CERRADA </t>
  </si>
  <si>
    <t>DICIEMBRE DE 2016</t>
  </si>
  <si>
    <t>Se evidencia 27 Instituciones Retro alimentadas en la plataforma SIGCE, Se han realizado asesorias, capacitacion,.  Se evidenca capacitacion y asesoria GESTION PEI , Acompañamiento a las 148 instituciones Educativas con el Programa PTA.</t>
  </si>
  <si>
    <t xml:space="preserve">Se continuara La retroalimntacion se realizara via correo electronico en el momento que siga fallando la plataforma SIGCE. Se continuara con el acaompáñamiento </t>
  </si>
  <si>
    <t>DICIEMBRE DE 2017</t>
  </si>
  <si>
    <t xml:space="preserve"> Mediante el acompañamiento de la Gestión de los PEI se buca construir identidad institucional,  promover una nueva organización escolar, conformar comunidad educativa, fortalecer la cultura del conocimiento y la convivencia, coordinar acciones escolares con el PEM, construir ambientes gratificantes de aprendizaje significativo Integrar los procesos institucionales, dinamizar los procesos de planeación, ejecución, seguimiento, control, evaluación y retroalimentación fortalecer el liderazgo y el trabajo en equipo
En desarrollo de las actividades de acompañamiento a Gestión de los PEI, se evidencia que en el 2017, se realizó este proceso en  146 instituciones Educativas con el Programa PTA, de igual forma, 20 Instituciones Retro alimentaron la plataforma SIGCE, como tambien se evidenca capacitación y asesoria GESTION PEI ,  y capacitaciones in situ a las restantes 47 IE educativas.  
Con lo cual se garantiza la ejecución en un 100% de las actividades programadas para esta meta.</t>
  </si>
  <si>
    <t>Lo proyectado se cumplió en su totalidad, se planteó la retroalimentación de los PEI en el SIGCE , hasta que lo permitió la plataforma,  debido a que presentó fallas. y se se siguió trabajando insitu con las instituciones a través de la estrategia integral en ajuste y modificación del proyecto.</t>
  </si>
  <si>
    <t>Se continuara La retroalimntacion de los PEI focalizados en el componente pedagogico se realizara via correo electronico, visita y presencial.</t>
  </si>
  <si>
    <t>DICIEMBRE DE 2019</t>
  </si>
  <si>
    <t>lo proyectado se cumplió, se estableció iniciar resignificación para empezar retroalimentación, acompañamiento y seguimiento que se viene realizando a través de los convenios y asistencias técnicas de asesoria y capacitación.</t>
  </si>
  <si>
    <t xml:space="preserve">Se continuará con la resignificación y ajustes a el proyecto Educativo Institucional, vis correo electronico, insitu, y a través de los convenios establecidos por el plan de desarrollo. Se establece para la vigencia siguiente la resigniifcación de las I.E Técnicas Rurales y Urbanas. </t>
  </si>
  <si>
    <t>DICIEMBRE DE 2020</t>
  </si>
  <si>
    <t>lo proyectado se cumplio, a través de asesoria-Capacitación en retroalimentación de 33 PEI, para fortalecer la gestión y pertinencia de la Institución Educativa en cada una de las Gestiones del PEI y su contexto regional, asistencia realizada en forma virtual- Oplataforma TEAMS, dejó el compromiso de enviar , registrar los  PEI para la retroalimentación vigencia 2020 y enviarles los resultados de la retroalimentación.</t>
  </si>
  <si>
    <t xml:space="preserve">Se continuará con la resignificación y ajustes a el proyecto Educativo Institucional, vis correo electronico, de forma virtual en espera de volver a contiunuar las asistencias y asesorias en forma Insitu, a través de los convenio se hará también apoyo a los PEI Rurales y Urbanos establecidos en el Plan de desarrollo convenios establecidos por el plan de desarrollo.  </t>
  </si>
  <si>
    <t>DICIEMBRE DE 2021</t>
  </si>
  <si>
    <t>Se hizo acompañamiento virtual, según lo proyectado pára la vigencia 2021 con la estrategia la ruta de mejoramiento proyectado, mediante circular. Se cumplio, a través de asesoria-Capacitación en retroalimentación de 50 PEI, para fortalecer la gestión y pertinencia de la Institución Educativa en cada una de las Gestiones del PEI y su contexto regional, asistencia realizada - en plataforma TEAMS, dejó el compromiso de enviar , registrar los  PEI para la retroalimentación vigencia 2022 y enviarles los resultados de la retroalimentación, para el proceso de resignificación.</t>
  </si>
  <si>
    <t>Medir el cumplimiento de las actividades programadas para el acompañamiento en la ejecución de los planes de mejoramiento de EE oficiales.</t>
  </si>
  <si>
    <t>Mostrar el compromiso de la Secretaría de Educación para el cumplimiento del plan de acompañamiento a la formulación y ejecución del PMI</t>
  </si>
  <si>
    <t>%CA: Porcentaje de cumplimiento de acompañamiento
AECM: Actividades ejecutadas que cumplen con las metas propuestas
AP: Actividades programadas</t>
  </si>
  <si>
    <t>%CA:(AECM/AP)*100</t>
  </si>
  <si>
    <t>Se deben tener en cuenta las actividades ejecutadas que cumplen con las metas propuestas, hasta la fecha en que se realiza la medición.</t>
  </si>
  <si>
    <t>Registro informe final del plan de mejoramiento</t>
  </si>
  <si>
    <t>Profesional universitario de mejoramiento</t>
  </si>
  <si>
    <t xml:space="preserve">BUENO :          = 100%     </t>
  </si>
  <si>
    <t>REGULAR:      &gt; 80 : &lt;99%</t>
  </si>
  <si>
    <t xml:space="preserve">Debido a que el equipo de calidad Educativa   fue nombrado recientemente, se propuso como meta para el año 2013 la retroalimentación de 12 PMI,  de estas 12 I.E  se focalizarón con criterio: 6 de alto logro  en el rendimiento de pruebas SABER 11° Y 6  de bajo logro  ante las mismas pruebas.  </t>
  </si>
  <si>
    <t xml:space="preserve">INCREMENTAR EN ALMENOS UN 80% LA FOCALIZACIÓN DE LAS I.E </t>
  </si>
  <si>
    <t xml:space="preserve">P.U CALIDAD EDUCATIVA </t>
  </si>
  <si>
    <t xml:space="preserve">A la fecha de 30 de diciembre de 2014  se retroalimentaron 35 PMI  de las 70 focalizadas para este año . 
 El incumplimiento de la meta se debio a fallas en la plataforma SIGCE lo que impidio el desacargue de los PMI y de esta manera la  culminacion de las retroalimentaciones </t>
  </si>
  <si>
    <t xml:space="preserve"> culminar la retroalimentación d los PMI faltantes del año 2014. </t>
  </si>
  <si>
    <t>DICIEMBRE DE 2015</t>
  </si>
  <si>
    <t xml:space="preserve">se realizaron en el año 2015 segumiento a los PMI retroalimentados durante el año 2014 </t>
  </si>
  <si>
    <t xml:space="preserve">elaborar en el plan operativo año 2016 actividades encaminadas a la retroaliemntación de mas PMI de las diferentes instituciones del departamento </t>
  </si>
  <si>
    <t>Resultados obtenidos durante la vigencia: 1. 100% de EE sensibilizados y capacitados en la formulación de los PMI coherentes con los resultados de la autoevaluación.
2. Expedición de circular de direccionamiento. 3. PMI recepcionados fueron retroalimentados en cada uno de los pasos para la formulación, seguimiento y evaluación. 4. Recepción y atención del 100% de las necesidades manifestadas por los EE. 5.10 E.E. acompañados y con asistencia técnica in situ.</t>
  </si>
  <si>
    <t>213 IE capacitadas y acompañadas en la formulacion del Plan de Mejoramiento Institucional PMI.</t>
  </si>
  <si>
    <t>Para apoyar la ejecucución de la ruta de mejoramiento continuo en los establecimientos educativos, de manera que sea muy eficiente y productivo, se proponen  tres etapas que se repetirán periódicamente, puesto que son parte del ciclo del mejoramiento continuo. Éstas contienen, a su vez, pasos y actividades, cuya realización debe conducir a resultados precisos que permitirán avanzar a la etapa siguiente.
La primera etapa de la ruta del mejoramiento continuo es la autoevaluación institucional; La segunda etapa consiste en la elaboración del Plan de Mejoramiento Institucional; Finalmente, la tercera etapa consiste en el seguimiento periódico al desarrollo del plan de mejoramiento,
En desarrollo de este proceso los esultados obtenidos en la vigencia 2017 fueron los siguientes: 
1. Expedición de circular de direccionamiento para el diseño y seguimiento al PMI. 2. Citación a capacitación a IE que no asistieron em el 2016 y no han realizado cargue en el SIGCE. 3. Citación a asistencia técnica personalizada en PMI a IE que conforme al documento de autoevaluación institucional 2015, situaron algunas áreas en nivel de existencia. 4. Seguimiento virtual a IE para el diseño y ejecución del PMI. 5. Visitas in situ por demanda.
Con las actividades ejecutadas se da por realizada en un 100% la meta propuesta.</t>
  </si>
  <si>
    <t>DICIEMBRE DE 2018</t>
  </si>
  <si>
    <t>Se expide la circular No. 005 del 18 de enero de 2018, a través de la cual se didirecciona y solicita el Diseño y Seguimiento del PMI, la cual complementa la circular No. 189 del 5 de octubre de 2017, para la implementación de la ruta para el mejoramiento institucional, de conformidad a lo establecido en la Guía No. 34 del MEN.
Durante toda la vigencia se realiza verificación a través de diferentes estrategias de capacitación, asistencia técnica de los PMI para que cumplan con el contenido direccionados por el MEN
Se realiza seguimiento virtual para que las entidad realicen monitoreo a la ejecución de lo proyectado en el PMI, se expide circular No. 112 del 21 de mayo de 2018, solicitando informe parcial de ejecución de los PMI
Se realizaron visitas in situ a 14 IE las cuales fueron priorizadas a través de los resultados de la autoevaluación y a solicitud de las IE. Reposa en la carpeta actas de visita, registro de asistencia y registro fotográfico
A través de Citación del 2 de agosto de 2018, se realizó convocatoria a las 10 IE priorizadas para realizar asistencia técnica personalizada en el PMI, se cuenta con acta de reunión y registro de asistencia.</t>
  </si>
  <si>
    <t>Es importante contar con talento humano y apoyo contratado para realizar seguimiento continuo a la coherencia entre PMI y la Autoevaluacion Institucional y hacer seguimiento a la ejecucion del mismo.</t>
  </si>
  <si>
    <t>P.U CALIDAD EDUCATIVA</t>
  </si>
  <si>
    <t>Se expide la circular No. 207 del 8 de octubre de 2018, a través de la cual se entregan los lineamientos para la implementación de la ruta del mejoramiento institucional con base a la Guía 34 del MEN
Durante el año 2019 se realiza seguimiento, acompañamiento y verificación aL 100% de las IE para el diseño, ejecución, ajuste, seguimiento y evaluación al PMI.
Igualmente se priorizan IE, conforme a lo sugerido por el área de Evaluación de la Dirección de Calidad, para realizar priorización en el seguimiento a las IE  que presentan deficiencias en las áreas de gestión.Con ellas se implementan diferentes estrategias de capacitación y acompañamiento de manera virtual, visitas in situ y reuniones presenciales. 
A través de Citación del 9 de septiembre de 2019 se realiza citación a asistencia técnica integral a 14 IE priorizadas.
Se realizan visitas in situ a 18 IE priorizadas.
De cada una de las acciones de asistencia técnica se cuenta con las actas de visita o de reunión con el respectivo registro de asistencia.
igualmente se cuenta con carpetas de cada IE con el PMI para la vigencia, informe parcial de ejecución e informe final de ejecución.</t>
  </si>
  <si>
    <t>Es necesario realizar la contratación de talento humano de apoyo con el cual se pueda realizar verificación de la relación entre la autoevaluación y el PMI y su respectiva evaluación</t>
  </si>
  <si>
    <t>Se expide la circular No. 303 del 5 de octubre de 2019, a través de la cual se entregan los lineamientos para la implementación de la ruta del mejoramiento institucional con base a la Guía 34 del MEN.
Durante el año 2020 se realiza seguimiento, acompañamiento y verificación aL 100% de las IE para el diseño, ejecución, ajuste, seguimiento y evaluación al PMI.
Igualmente se priorizan IE, conforme a lo sugerido por el área de Evaluación de la Dirección de Calidad y solicitudes allegadas a la Dirección .Con ellas se implementan diferentes estrategias de capacitación y acompañamiento de manera virtual y se alcanzan a realizar algunas visitas in situ, debido a la pandemia se implementan las capacitaciones y seguimientos de manera virtual a través de la plataforma Teams.
De cada una de las acciones de asistencia técnica se cuenta con las actas de reunión y con el respectivo registro de asistencia.
igualmente se cuenta con carpetas de cada IE con el PMI para la vigencia, informe parcial de ejecución e informe final de ejecución.</t>
  </si>
  <si>
    <t>Se expide la circular No. 0216 del 6 de octubre de 2020, a través de la cual se entregan los lineamientos para la implementación de la ruta del mejoramiento institucional con base a la Guía 34 del MEN.
Durante el año 2021 se realiza seguimiento, acompañamiento y verificación al 100% de las IE para el diseño, ejecución, ajuste, seguimiento y evaluación al PMI. Se expide la circular 0019 del 26 de enero de 2021 recordando los términos para el diseño y seguimiento de PMI, se expide la circular 359 del 11 de noviembre de 2021 solicitando el informe final de ejecución. 
Igualmente se priorizan IE, conforme a lo sugerido por el área de Evaluación de la Dirección de Calidad y solicitudes allegadas a la Dirección .Con ellas se implementan diferentes estrategias de capacitación y acompañamiento de manera virtual, debido a la pandemia se realizan de manera virtual a través de la plataforma Teams.
De cada una de las acciones de asistencia técnica se cuenta con las actas de reunión y con el respectivo registro de asistencia.
igualmente se cuenta con carpetas de cada IE con el PMI para la vigencia, informe parcial de ejecución e informe final de ejecución.</t>
  </si>
  <si>
    <t>Ejecutar el Plan Territorial de Formación Docente por la Secretaría de Educación y Cultura, de acuerdo al los programas de capacitación registrados en el, a los docentes y directivos docentes delos distintos niveles y ciclos de educación formal.</t>
  </si>
  <si>
    <t>Evidenciar el cumplimiento del plan territorial de formadión docente por la Secretaría de Educación.</t>
  </si>
  <si>
    <t>%CPTFD: Porcentaje de cumplimiento de la ejecución del PTFD.
#TDDD: total de  de docentes y directivos docentes del Departamento.
#DDDCA: Número de docentes y directivos docentes capacitados de acuerdo al PTFD.</t>
  </si>
  <si>
    <t>%CPTFD: (#DDDCA/TDDD)*100</t>
  </si>
  <si>
    <t>Se debe incluir la totalidad de  los docentes y directivos docentes registrados en el Plan Territorial de Formación Docentes de todo los niveles que recibieron capacitación  al momento de hacer la medición</t>
  </si>
  <si>
    <t>Registro del PTFD  y seguimiento a la ejecución del PTFD.</t>
  </si>
  <si>
    <t>Profesional universitario de mejoramientO_PTFD.</t>
  </si>
  <si>
    <t>Profesional Especializado de calidad educativa</t>
  </si>
  <si>
    <t>60% ( MEDICION AÑO ANTERIOR ) sd nd</t>
  </si>
  <si>
    <t>BUENO :          =  &lt;60%</t>
  </si>
  <si>
    <t>REGULAR:      &gt; 60 : &lt;51%</t>
  </si>
  <si>
    <t xml:space="preserve">DICIEMBRE DE 2013 </t>
  </si>
  <si>
    <t xml:space="preserve">AL FINALIZAR EL AÑO 2013 SE CAPACITARON ENTRE DOCENTES Y DIRECTIVOS DOCENTES 7005 DE LOS 8000 REGISTRADOS EN PLANTA QUE EQUIVALE A UN PORCENTAJE DE CUMPLIMIENTO DEL 87.56%, LAS CAPACITACIONES SE REGISTRAN EN EL DOCUMENTO DE SEGUIMIENTO AL PTFD.
SE VERIFICA UN INCREMENTO FAVORABLE FRENTE A LOS PERIODOS ANTERIOIRES  EN CUANTO A LA COBERTURA DE DOCENTE CAPACITADOS EN EL DEPARTAMENTO   </t>
  </si>
  <si>
    <t>1. DESARROLLAR PROGRAMAS DE PROFESIONALIZACION QUE IMPACTEN EL MEJORAMIENTO DE LA CALIDAD EDUCATIVA.
2.</t>
  </si>
  <si>
    <t xml:space="preserve">A LA FECHA SE HA CAPACITADO A 2548 DOCENTES Y DIRECTIVOS DOCENTES  DE LOS 7996 QUE CUENTA LA SECRETARIA DE EDUCACIÓN ,  EN LAS SIGUIENTES TEMATICAS:
Socialización Novedades de Pruebas SABER
Implementación Herramienta EVALUA "Evaluación por Competencias"
Proyecto "Escuela y Café"
Laboratorios de Lectura y Escritura
Foro Educativo Departamental "Ciudadanos matemáticamente Competentes"
Educación Rural en Acción "Modelos Flexibles"
PTA
Congreso Internacional de matematicas
Congreso Internacional de Educación
Congreso de Alternativas Pedagógicas para mejorar la Convivencia Escolar
Taller Internacional de Lectura y Escritua
Sistema Institucional de Evaluación
Uso y Apropiación de las TIC
Inmersión en Inglés.
EN ESTE MOMENTO SE CUENTA EN PROCESO DE ESTUDIO DE 300 DOCENTES,  EN DIPLOMADOS EQUIVALENTES A CREDITOS EN LA MAESTRIA DE EDUCACIÓN OFERTADA POR LA UNIVERSIDAD DEL TOLIMA Y DE 2448 DOCENTES Y DIRECTIVOS DOCENTES EN ESTUDIOS DE DIPLOMADOS EN TICS. 
LO QUE INCREMENTARA EL PORCENTAJE DE CUMPLIMIENTO DEL INDICADOR. 
ADEMAS SE EVALUARA NUEVAMENTE EL INDICADOR A FIN DE REALIZAR COMPARACIÓN CON LOS AÑOS ANTERIORES EN EL MES DE DICIEMBRE DEL PRESENTE AÑO 
 </t>
  </si>
  <si>
    <t xml:space="preserve">DARLE SEGUMIENTO A LAS ACTIVIDADES PLANTEADAS PARA LA FORMACI[ON DE LOS DOCENTES DEL DEPARTAMENTO </t>
  </si>
  <si>
    <t xml:space="preserve">EN EL AÑO 2015 SE  CAPACITARON 7614 DOCENTES EN EL DEPARTAMENTO DEL TOLIMA, LOS CUALES HICICERON PARTE DE LAS CAPACITACIONES MAS REPRESENTACTIVAS:
ELABORACIÓN DE PLANES DE MEJORAMIENTO A PARTIR DE LOS RESULTADOS DE LAS PRUEBAS SABER.
DIPLOMADO HOMOLOGABLE AL SEGUNDO SEMESTRE DE  LA MAESTRIA EN EDUCACIÓN.
DIPLOMADO EN USO DE MEDIOS DE TECNOLOGIA DE LA INFORMACI[ON TIC 
CURSOS DE INGLES .
PARA EL ANO 2016 SE TIENE PLANTEADO DARLE SEGUIMIENTO A LOS DIPLOMADOS DE COMPETENCIAS PEDAGOGICAS HOMOLOGABLES EN LA CULMINACION DE LA MAESTRIA EN EDUCACION , AL IGUAL QUE DARLE SEGUIMIENTO AL DIPLOMADO DE USO DE MEDIOS Y TECNOLOGIA DE LA INFORMACION TIC A FIN DE DARLE CONTINUIDAD A LOS LINEAMIENTOS DEL MEN  Y BILINGUISMO. 
</t>
  </si>
  <si>
    <t xml:space="preserve">INCLUIR EN EL PLAN OPERATIVO PARA EL ANO 2016  LA SOLICITUD DE RECURSOS PARA DARLE CONTINUIDAD A LAS  FORMACIONES DOCENTES QUE MAYOR REPRESENTATIVIDAD  CUENTA EN EL MOMENTO LA SECRETARIA DE EDUCACION DEL DEPARTAMENTO .
 DE IGUAL MENERA SOLICITAR LA VIABILIDAD DE RECURSOS PARA DISEÑAR ESTRATEGIAS DE ACOMPAÑAMIENTO Y SEGUIMIENTO A LOS P[ROCESOS DE FORMACION EN LAS INSTITUCIONES EDUCATIVAS. </t>
  </si>
  <si>
    <t xml:space="preserve">Para el año 2016 el numero total de docentes con corte a Agosto 30, fue de 8235. De este total fueron capacitados 5.332 que corresponde al  64.98%. 
Las principales areas de formación son Maestría en Educación (288 docentes y directivos por el Departamento y 31 por el Ministerio),  Implementación y fortalecimiento de proyectos transversales (213), Tabletas (800), Manuales de onvivencia ( 443),  Plan de  Mejoramiento Institucional (213), Estrategia Etic@ - Computadores para educar  (  1.187) y Educación Rutral (250),  entre otros. 
</t>
  </si>
  <si>
    <t xml:space="preserve">Mantener programas de formación anual para docentes y directivos docentes con una cobertura no inferior al 60%.   
Construir estrategias participativas para el seguimiento en aula de los procesos de formación a docentes, que fortaleszcan los procesos iniciados en el año 2016 en las areas de Maestía en Educaicón y Formación para el Emprendimiento. </t>
  </si>
  <si>
    <t xml:space="preserve">Para octubre  2017 el numero total de docentes  y directivos docentes es de 8187.  De este total fueron capacitados 8.091 según seguimiento realizado a la ejecución del Plan de Formación pra la vigencia 2017. 
Las principales areas de formación  fueron Maestría  para  31 docentes financiada por el MEN en el marco de la Convocatoria 2016,  proyectos transversales,  Educación inicial,  Plan de  Mejoramiento Institucional,  Evaluación de desempeño,  Escuela para el Emprendimiento,  Estrategia de Lenguaje y matematicas, Uso y apropiación de la plataforma SIGCE,Convivencia escolar,  Análisis y uso de los resulatdos de las pruebas externas, PTA, Articulación MINTC -CPE, Educaicón rural,  entre otros. 
</t>
  </si>
  <si>
    <t xml:space="preserve">Mantener programas de formación anual para docentes y directivos docentes con una cobertura no inferior al 60%.  </t>
  </si>
  <si>
    <t xml:space="preserve">Para Diciembre de   2018 el numero total de docentes  y directivos docentes es de 8180 De este total fueron capacitados 7982 entre docentes y directivos docentes
El Plan de formación docente para la vigencia 2018 estaba programado en un total de $4.263.674.896 de los cuales fueron ejecutados $4.101.796.268 que corresponde al 96%. 
Los temas de formación en todo el proceso fueron fundamentalmente:  Maestria en Educación con la Universidad del Tolima, Estrategias de Acompañamiento Situado TODOS SOMOS CALIDAD y VAMOS JUNTOS A LA ESCUELA,   
 Maestría  para  31 docentes financiada por el MEN en el marco de la Convocatoria 2016,  proyectos transversales,  Educación inicial,  Plan de  Mejoramiento Institucional,  Evaluación de desempeño,  Escuela para el Emprendimiento,  Estrategia de Lenguaje y matematicas, Uso y apropiación de la plataforma SIGCE,Convivencia escolar,  Análisis y uso de los resulatdos de las pruebas externas, PTA, Articulación MINTC -CPE, Educaicón rural,  entre otros. 
</t>
  </si>
  <si>
    <t>Mantener programas de formación anual para docentes y directivos docentes ligados a los planes de desarrollo departamental y nacional.</t>
  </si>
  <si>
    <t xml:space="preserve">Para Diciembre de   2019 el numero total de docentes  y directivos docentes es de . 8.804. Para este mismo periodo  fueron capacitados un total de 8779 docentes y el 100% de directivos docentes. Al respecto hay que aclarar que algunos de los docentes participan en varios de los procesos de formación impartidos pero no existen fuentes de información unificadas que permita identificarlos. 
La inversión realizada en la vigencia fue de $2.767.471.340 de los cuales  un total de $1.217.743.872 corresponden a recursos de inversión,  $267.872.310 a recursos de funcionamiento y $1.227.855.158 de otras fuentes como el ICBF,  EDUCAPAZ, Defensoría del Pueblo, Universidad del Tolima, Secretaría de inclusión Social, USAID y Secretaría de Salud entre otros. 
Los temas de formación para docentes han estado orientados al fortalecimiendo disciplinar y pedagógico  en areas de lenguaje, matemáticas, inglés, educación inicial, educación rural,   proyectos transversales,   Plan de  Mejoramiento Institucional,  Evaluación de desempeño,  Escuela para el Emprendimiento, Convivencia escolar,  Análisis y uso de los resulatdos de las pruebas externas,  entre otros.  para Directivos Docentes, ademas de los anteriores se ha avanzado en el fortalecimiento del liderazgo pedagógico y la gerencia en las Instituciones Educativas. </t>
  </si>
  <si>
    <t xml:space="preserve">Avance en la formulaicón del nuevo Plan de Formación Docente para el periodo 2020 -2025 que garantizará la continuidad de la formación en los temas y áreas de mayor interés y necesidad de los docentes y diectivos </t>
  </si>
  <si>
    <t xml:space="preserve">Para Diciembre 30 de  2020 y según la oficina de Planta de la Secretaría,  el numero total de docentes  y directivos docentes es de 7.728.   en esta  vigencia y gracias  Para este mismo periodo  y gracias al esfuerzo de la Dirección co la creación y puesta en escena de la ESCUELA VIRTUAL - EDUCA TOLIMA,  fueron capacitados un total de 20.164 entre docentes, directivos docentes, padres de familia y estudiantes, aclarando nuevamente que la gran mayoría  de ellos  participan en varios de los temas de formación impartidos pero no existen fuentes de información unificadas que permita identificarlos. 
La inversión realizada fue en recurso humano fundamentalmente de entidades como el ICBF,  EDUCAPAZ, Defensoría del Pueblo, Universidad del Tolima,  USAID, INDEPORTES, Fiscalía  General - Programa Futuro Colombia,  Migración Colombia, Secretaria de la Mujer, Secretaria de Desarrollo Económico entre otras.  
Los temas de formación estuvieron relacionados fundamentalmente con áreas disciplinares, pedagógicas y de formación socio emocional. 
Uno de los mayores logros de esta Escuela es la institucionalización del porgrama Viernes de Pajaros y   los talleres de lectura y escritura para Maestros - CAMINOS.  Realmente fue un área de trabajo sostenido que esperamos redunde en los aprendizajes de los estudiantes.   </t>
  </si>
  <si>
    <t xml:space="preserve">Plan Territorial de Formación Docente formulado de manera participativa.
Formación virtual afianzada como estrategia para responder a la situación de la Pandemia 
</t>
  </si>
  <si>
    <t xml:space="preserve">Durnate la vigencia 2021 y de acuerdo con el seguimiento efectuado desde el procedimiento, fueron capacitados un total de 13287 docentes y de 1913 direcivos docentes siendo la inversión en este proceso de $749399.422 de los cuales $50.600.000 corrresponden a gastos de funcionamiento (horas dedicadas a las actividades por los funcionarios de la Secretaria y/o em Ministerio de Educaciín y viáticos) y $698.799.422 a gastos d einversión (proyectos ejecutados en el marco del  actual Plan de Desarrollo del Departamento).
Es importante destacar que el análisis de la información se realizó desde el marco del PTFD según las límeas de acció, así: LA JORNADA UNICA. ¿ UN RETO O UNA NECESIDAD,  EN BUSCA DE LA EXCELENCA EN EL SABER HACER EDUCATIVO CON ENFOQUE DIERENCIAL,  ACTUALIZACION DISCIPLINAR SI, PERO CON CONTENIDO PEDAGOGICO Y DIDACTIVO, NUEVOS LIDERAZGOS PARA LA GERENCIA E IN0VACION INSTITUCIONAL, DESDE MI SER Y DESDE MI SENTIR LE APORTO A LA CONVIVENCIA Y A LA CONSTRUCCION DE LA PAZ , CONOCIENDO MI ENTIDAD, BUSCANDO LA EXCELENCIA EN EL MANEJO DE LAS FINANZAS DE LAS IE, FORTALECIMIENTO DE COMPETENCIAS TIC PARA LA INNOVACION EDUCATIVA Y EL MEJORAMIENTO DE LOS APENDIZAJES DE LOS ESTUDIANTES, CUALIFICACION DE DOCENTES EN BILINGUISMO y LA ESCUELA VIRTUAL EDUCATOLIMA LLEGO PARA QUEDARSE </t>
  </si>
  <si>
    <t xml:space="preserve">Debe mejorarse el suministro de la información en terminos de calidad y oportunidad por parte de la mayoría de los profesionale sencargados d elos procedimientos. </t>
  </si>
  <si>
    <t>Controlar el cubrimiento ejercido por la SE en el acompañamiento para la implantación de ejes transversales en los EE que obtienen resultados deficientes en la autoevaluación institucional</t>
  </si>
  <si>
    <t>Evidenciar el acompañamiento brindado por la Secretaria de Educación a los Establecimientos Educativos, en la implementación de ejes transversales.</t>
  </si>
  <si>
    <t xml:space="preserve">%AIET: Porcentaje de acompañamiento para implementar ejes transversales
#EEB: Número de EE beneficiados del acompañamiento de la SE
#TEE: Número total de Establecimiento Educativos focalizados </t>
  </si>
  <si>
    <t>%AIET: (#EEB/#TEE)*100</t>
  </si>
  <si>
    <t>Se debe incluir la totalidad de  los Establecimientos Educativos que cuentan con acompañamiento al momento de hacer la medición</t>
  </si>
  <si>
    <t>Registro estrategia y seguimiento al plan de transversalidad</t>
  </si>
  <si>
    <t xml:space="preserve">BUENO :          = 80-100%     </t>
  </si>
  <si>
    <t>REGULAR:      79-60%</t>
  </si>
  <si>
    <t>MALO:          &lt;60%</t>
  </si>
  <si>
    <t xml:space="preserve">para el año 2015 se ajusta la metodologia de medición del indicador de acompañamiento a los ejes transversales  este indicador sera medido por cada uno de las 4 tematicas  (Educación ambiental, derechos humanos, estilo de vida saludables y educación para la sexualidad). </t>
  </si>
  <si>
    <t>D02.05.01</t>
  </si>
  <si>
    <r>
      <t xml:space="preserve">Porcentaje de acompañamiento en los EE para implementar ejes transversales
</t>
    </r>
    <r>
      <rPr>
        <b/>
        <sz val="10"/>
        <color indexed="10"/>
        <rFont val="Arial"/>
        <family val="2"/>
      </rPr>
      <t xml:space="preserve">( Estilos de vida saludable) </t>
    </r>
  </si>
  <si>
    <t>D02.05.02</t>
  </si>
  <si>
    <r>
      <t xml:space="preserve">Porcentaje de acompañamiento en los EE para implementar ejes transversales
</t>
    </r>
    <r>
      <rPr>
        <b/>
        <sz val="10"/>
        <color indexed="10"/>
        <rFont val="Arial"/>
        <family val="2"/>
      </rPr>
      <t xml:space="preserve">(EDUCACIÓN PARA LA SEXUALIDAD Y CONSTRUCCION DE CIUDADANIA) </t>
    </r>
  </si>
  <si>
    <t>%AIET: Porcentaje de acompañamiento para implementar ejes transversales
#EEB: Número de EE beneficiados del acompañamiento de la SE
#TEE: Número total de Establecimiento Educativos focalizados</t>
  </si>
  <si>
    <t xml:space="preserve">EN CUANTO AL PROYECTO DE ESTILO SALUDABLE  SE IMPACTARON LAS 213 IE DEL DEPARTAMENTO  EN CUANTO A LA CAPACITACIÓN Y ACOMPAÑAMIENTO DE LAS MISMAS. </t>
  </si>
  <si>
    <t xml:space="preserve">EL 22 DE DICIEMBRE DE 2015 SE EXPIDE LA CERTIFICACIÓN DE " LA IMPLEMENTACIÓN DE PROGRAMAS TRANSVERSALES DEL SECTOR EDUCATIVO EN EL DEPARTAMENTO DEL TOLIMA"  EL CUAL EVIDENCIA EL PRESUPUESTO PARA EL AÑO 2016 EN $300.100.000 PARA LA IMPLEMENTACIÓN DE LOS 4 PROYECTOS . 
DE ESTA MANERA LO QUE SE BUSCA ES DARLE CONTINUIDAD A LAS ACTIVIDADES ESTABLECIDAS EN CADA UNO DE LOS EJES TRANSVERSALES </t>
  </si>
  <si>
    <t xml:space="preserve">PROFESIONAL DEL AREA </t>
  </si>
  <si>
    <t xml:space="preserve">AÑO 2016 </t>
  </si>
  <si>
    <t xml:space="preserve">CERRADO </t>
  </si>
  <si>
    <t xml:space="preserve">EN CUANTO AL PROYECTO DE EDUCACIÓN PARA LA SALUD   SE IMPACTARON LAS 213 IE DEL DEPARTAMENTO  EN CUANTO A LA CAPACITACIÓN Y ACOMPAÑAMIENTO DE LAS MISMAS. </t>
  </si>
  <si>
    <t xml:space="preserve">DICIEMBRE DE 2016 </t>
  </si>
  <si>
    <t>ESTE PROYECTO EN LA VIGENCIA 2016 TUVO UN CUBRIMIENTO DEL 100 CONSIDERANDO QUE ES UNA META DE MANTENIMIENTO.</t>
  </si>
  <si>
    <t>CONSIDERANDO QUE LA META LLEGO A UN CUBRIMIENTO DEL 100% SE HACE INDISPENSABLE PARA LA VIGENCIA 2017 GENERAR UNA POLITICA DE MANTENIMIENTO PARA LO CUAL SE EVIDENCIA DESIGNACIÓN DE RECURSOS PARA DICHO TEMA</t>
  </si>
  <si>
    <t xml:space="preserve">AÑO 2017 </t>
  </si>
  <si>
    <t>Mediante la ejecución de las siguiente meta se busca guiar a los establecimientos educativos en la construcción de proyectos pedagógicos transversales, que contribuyan al desarrollo de conocimientos, habilidades y actitudes en los niños y niñas para que tomen decisiones pertinentes frente a su salud, su crecimiento y su proyecto de vida, y que aporten a su bienestar individual y al colectivo.
Por tal razón, en el año 2017, Se realizo el convenio No. 0464 de 2017 con Indeportes Tolima, para fortalecer los juegos Superate - Intercolegiados donde se logró la participación de mas de 18.000 estudiantes de los 213 establecimientos educativos. Y la realización de 15 Conciertos pedagogicos y 32 Jornadas de cardioRumba.</t>
  </si>
  <si>
    <t>CONSIDERANDO QUE LA META LLEGO A UN CUBRIMIENTO DEL 100% SE HACE INDISPENSABLE PARA LA VIGENCIA 2018 GENERAR UNA POLITICA DE MANTENIMIENTO PARA LO CUAL SE EVIDENCIA DESIGNACIÓN DE RECURSOS PARA DICHO TEMA</t>
  </si>
  <si>
    <t xml:space="preserve">DICIEMBRE DE 2017 </t>
  </si>
  <si>
    <t>El propósito es contribuir al fortalecimiento del sector educativo en la implementación y la sostenibilidad de una política de educación para la sexualidad, con un enfoque de ejercicio de los derechos humanos, sexuales y reproductivos.
El Programa busca que las instituciones educativas desarrollen Proyectos Pedagógicos de Educación para la Sexualidad que propendan al desarrollo de competencias básicas para la toma de decisiones responsables, informadas y autónomas sobre el propio cuerpo; basadas en el respeto a la dignidad de todo ser humano de manera que se valore la pluralidad de identidades y formas de vida, y se promuevan la vivencia y la construcción de relaciones de pareja, familiares y sociales pacíficas, equitativas y democráticas. 
Se realizó el contrato de prestación de servicios No. 1078 de 2017 donde se realizaron 3 talleres zonales que agruparon 213 docentes de igual número de instituciones y se realizo el 1er Foro Departamental de Educación para la Sexualidad "Diversidad sexual" ¿Están preparadas nuestras escuelas?</t>
  </si>
  <si>
    <t xml:space="preserve">AÑO 2018 </t>
  </si>
  <si>
    <t>Se realizo el convenio No. 2112 de 2017 con Indeportes Tolima, para fortalecer los juegos Superate - Intercolegiados donde se logro la participación de mas de 18.000 estudiantes de los 213 establecimientos educativos. Y la realización de 20 Conciertos pedagogicos en igual numero de IE</t>
  </si>
  <si>
    <t>CERRADO</t>
  </si>
  <si>
    <t>Se realizo el convenio de Cooperación No. 1868 de 2018 con la Universidad del Tolima para la Intervención en Situo de 10 IE focalizadas para la realización de 3 talleres (Estudiantes, doecentes y padres de familia)  y realizar el 2o Foro Departamental de Educación para la Sexualidad.</t>
  </si>
  <si>
    <t xml:space="preserve">AÑO 2019 </t>
  </si>
  <si>
    <t>Se realizo el convenio No. 1435 de 2019 con Indeportes Tolima, para fortalecer los juegos Superate - Intercolegiados donde se logro la participación de mas de 18.000 estudiantes de los 211 establecimientos educativos.</t>
  </si>
  <si>
    <t>CONSIDERANDO QUE LA META LLEGO A UN CUBRIMIENTO DEL 100% SE HACE INDISPENSABLE PARA LA VIGENCIA 2020 GENERAR UNA POLITICA DE MANTENIMIENTO PARA LO CUAL SE EVIDENCIA DESIGNACIÓN DE RECURSOS PARA DICHO TEMA</t>
  </si>
  <si>
    <t>Se continuo con la ejeccución  del convenio de Cooperación No. 1868 de 2018 con la Universidad del Tolima para la Intervención en Situo de 10 IE focalizadas para la realización de 3 talleres (Estudiantes, doecentes y padres de familia)  y realizar el 2o Foro Departamental de Educación para la Sexualidad. El cual se desarrollo el 30 de agosto de 2019</t>
  </si>
  <si>
    <t>AÑO 20120</t>
  </si>
  <si>
    <t>Se realizaron capacitaciones virtuales a través de la Escuela virtual EDUC@TOLIMA dirigido a Docentes y Directivos Docentes tales como: BURBUJAS DE OCIO Y RECREACIÓN EN CLASE; ENTRETENER Y APRENDER A LA VEZ realizado el 18 de mayo 2020 el cual conto con la participación de 375 personas (https://youtu.be/GN9yqeXygAg).
 Se conto con la articulación del proyecto BOOM ACTIVA TU VIDA de la Fundación Postobon la cual incluye de manera directa a 10 IE del departamento, adicionalmente se logro desarrollar un taller de este mismo programa el cual estuvo dirigido a todas las instituciones educativas , el cual se realizo el 23 de noviembre de 2020.
Jornadas complementarias: 3.975 estudiantes de 57 IE de 36 municipios, se benefician con el inició el programa de jornadas complementarias. Acciones desarrolladas con apoyo Comfatolima, Comfenalco y Cafasur,</t>
  </si>
  <si>
    <t>CONSIDERANDO QUE LA META LLEGO A UN CUBRIMIENTO DEL 100% SE HACE INDISPENSABLE PARA LA VIGENCIA 2021 GENERAR UNA POLITICA DE MANTENIMIENTO PARA LO CUAL SE EVIDENCIA DESIGNACIÓN DE RECURSOS PARA DICHO TEMA</t>
  </si>
  <si>
    <t>AÑO 2021</t>
  </si>
  <si>
    <t>Se realizaron capacitaciones virtuales a través de la Escuela virtual EDUC@TOLIMA dirigido a Docentes y Directivos Docentes tales como: Taller: GENERALIDADES PARA EL RECONOCIMIENTO, PREVENCIÓN Y ATENCIÓN DE LAS VIOLENCIAS CON LAS MUJERES (26/05/2020) https://youtu.be/x9iuVCEVvlY
Taller: ACTIVACIÓN DE RUTAS DE ATENCIÓN DE VIOLENCIAS DE GENERO DESDE EL SECTOR EDUCATIVO (17/07/2020) https://youtu.be/yUbjIh2ge4M
Taller: ESTRATEGIAS PEDAGOGICAS PARA PREVENIR LA VIOLENCIA VIRTUAL (04/08/2020) https://youtu.be/VXyy4DEhQac</t>
  </si>
  <si>
    <t>CONSIDERANDO QUE LA META LLEGO A UN CUBRIMIENTO DEL 100% SE HACE INDISPENSABLE PARA LA VIGENCIA 2021 GENERAR UNA POLITICA DE MANTENIMIENTO  PARA DICHO TEMA</t>
  </si>
  <si>
    <t xml:space="preserve">Se suscribio el convenio 1360 del 2021 con la Universidad del Tolima  cuyo objeto es: "AUNAR ESFUERZOS ENTRE EL GOBIERNO DEPARTAMENTO DEL TOLIMA - SECRETARIA DE EDUCACION Y CULTURA Y LA UNIVERSIDAD DEL TOLIMA, PARA BRINDAR APOYO PEDAGOGICO Y FORMACION DE DIRECTIVOS DOCENTES, DOCENTES Y ESTUDIANTES EN EL MARCO DE LOS PROYECTOS TRANSVERSALES, EDUCACION RURAL Y EDUCACION INICIAL” donde se encuentra el fortalecimiento del Transversal de Estilos de Vida Saludble a través del direccionamiento de un seminario virtual dirigido a docentes del área de educación Físisca de las 211 IE oficiales del departamento y la dotación de kits deportivos a 10 Instituciones Educativas. </t>
  </si>
  <si>
    <t>CONSIDERANDO QUE LA META LLEGO A UN CUBRIMIENTO DEL 100% SE HACE INDISPENSABLE PARA LA VIGENCIA 2022 GENERAR UNA POLITICA DE MANTENIMIENTO PARA LO CUAL SE EVIDENCIA DESIGNACIÓN DE RECURSOS PARA DICHO TEMA</t>
  </si>
  <si>
    <t>AÑO 2022</t>
  </si>
  <si>
    <t>Se realizó conversatorio en el marco de la celebración del Día Internacional de la Mujer "LOS DERECHOS DE NUESTRAS NIÑAS, ADOLESCENTES Y JÓVENES EN LA ESCUELA"  dirigido a las 211 IE oficiales del departamento como parte del fortalecimiento del poryecto transversal de Educación para la Sexualidad
Link del taller: https://www.youtube.com/watch?v=ecsUvHMl4zM&amp;t=6s</t>
  </si>
  <si>
    <t>CONSIDERANDO QUE LA META LLEGO A UN CUBRIMIENTO DEL 100% SE HACE INDISPENSABLE PARA LA VIGENCIA 2022 GENERAR UNA POLITICA DE MANTENIMIENTO  PARA DICHO TEMA</t>
  </si>
  <si>
    <t>D02.05.03</t>
  </si>
  <si>
    <r>
      <t xml:space="preserve">Porcentaje de acompañamiento en los EE para implementar ejes transversales
</t>
    </r>
    <r>
      <rPr>
        <b/>
        <sz val="10"/>
        <color indexed="10"/>
        <rFont val="Arial"/>
        <family val="2"/>
      </rPr>
      <t xml:space="preserve">( Educación Ambiental) </t>
    </r>
  </si>
  <si>
    <t>D02.05.04</t>
  </si>
  <si>
    <r>
      <t xml:space="preserve">Porcentaje de acompañamiento en los EE para implementar ejes transversales
</t>
    </r>
    <r>
      <rPr>
        <b/>
        <sz val="10"/>
        <color indexed="10"/>
        <rFont val="Arial"/>
        <family val="2"/>
      </rPr>
      <t xml:space="preserve">( Derechos Humanos)  </t>
    </r>
  </si>
  <si>
    <t xml:space="preserve">EN CUANTO AL PROYECTO DE EDUCACIÓN AMBIENTAL  SE IMPACTARON A 143 IE DE  LAS 213 IE DEL DEPARTAMENTO.
</t>
  </si>
  <si>
    <t>EN CUANTO AL PROYECTO DE DERECHOS HUMANOS   SE IMPACTARON LAS 96 IE DEL DEPARTAMENTO  EN CUANTO A LA CAPACITACIÓN Y ACOMPAÑAMIENTO DE LAS MISMAS. 
SE REALIZARON CONVOCATORIAS A TODAS LAS I.E, DIRIGIDAD A LOS DOCENTES DEL AREA DE CIENCIAS SOCIALES DE LAS INSTITUCIONES PRIORIZADAS.
SE REALIZARON DOS ENCUENTRSOS ZONALES  DANDO COBERTURA A 96 I.E EN EL APOYO DE LA IMPLEMENTACION DE LOS PROYECTOS.
 DE IGUAL MANERA SE REALIZARON SEGUIMIENTO A LOS PROYECTOS CON VIGENCIA DE 2014 .</t>
  </si>
  <si>
    <t>Para la vigencia 2016 se impactaron 180 IE de las 213</t>
  </si>
  <si>
    <t>PARA LA VIGENCA 2017 YA SE TIENEN FOCALIZADAS LAS IE FALTANTES PARA COMPLETAR LAS 213 Y DE IGUAL FORMA SE ASEGURARON LOS RECURSOS PARA DICHA INTERVENCIÓN</t>
  </si>
  <si>
    <t>AL CIERRE DE LA VIGENCIA 2016 LAS 213 IE OFICIALES DEL DEPARTAMENTO FUERON CAPACITADAS EN LA FORMACIÓN DE DOCENTAS EN EL EJERCICIO DE LOS DDHH Y DE IGUAL FORMA LA FORMULACIÓN DEL PROYECTO PEDAGOGICO TRANSVERSAL DE DERECHOS HUMANOS</t>
  </si>
  <si>
    <t>Más allá de la educación tradicional, es decir, del simple hecho de impartir un conocimiento, la educación ambiental relaciona al hombre con su ambiente, con su entorno y busca un cambio de actitud, una toma de conciencia sobre la importancia de conservar para el futuro y para mejorar nuestra calidad de vida. La adopción de una actitud consciente ante el medio que nos rodea, y del cual formamos parte indisoluble, depende en gran medida de la enseñanza y la educación de la niñez y la juventud. Por esta razón, corresponde a la pedagogía y a la escuela desempeñar un papel fundamental en este proceso.
Para la vigencia 2017 Se suscribio el convenio No. 1490 de 2017 con la Corporación Autonoma regional del Tolima CORTOLIMA Para el fortalecimiento del comite deparatmental de educación ambiental CIDEA y la formación, capacitación de 57 docentes dinamizadores PRAE e igualmente la formulación de 57 proyectos educativos PRAE.</t>
  </si>
  <si>
    <t>Formar para la ciudadanía es uno de los retos más grandes  asumidos desde el Ministerio de Educación y por ello hemos dado particular énfasis al posicionamiento del programa de competencias ciudadanas y a la construcción y consolidación de los programas transversales, acorde con la Constitución de 1991 y la Ley General de Educación (Ley 115/94) que establece como uno de los fines de la educación la formación para el respeto a los derechos humanos, en especial la vida, la paz, la democracia, la convivencia,
el pluralismo y el ejercicio de la tolerancia y la libertad.
Del compromiso de todos y cada uno de los actores, tanto del sector educativo como de los aliados que nos acompañan en este proceso, depende el que logremos formar ciudadanos que vivencian y ejercen sus derechos de manera autónoma y responsable. 
Para la vigencia 2017 a traves de gestión por medio de la Defensoria del Pueblo se logro capacitar a 40 Docentes de igual numero de instituciones en derechos humanos, taller que tuvo una duracipon de 2 dias consecutivo; adicional a esto se impartieron directrices y se envio material pedagogico virtual a las 213 IE del departamento entorno a la Catedra de la Paz.</t>
  </si>
  <si>
    <t>Para la vigencia 2017 Se suscribio el convenio No. 1490 de 2017 con la Corporación Autonoma regional del Tolima CORTOLIMA Para el fortalecimiento del comite deparatmental de educación ambiental CIDEA y la formación, capacitación de 57 docentes dinamizadores PRAE e igualmente la formulación de 57 proyectos educativos PRAE. La ejecución de este convenio duro hasta el mes de julio de 2018</t>
  </si>
  <si>
    <t>Se realizo el convenio de Cooperación No. 1868 de 2018 con la Universidad del Tolima para la realización de 3 zonales (Espinal, Mariquita e Ibagué) con el fin de capacitar y formar a 213 docentes en el ejercicio de los derechos humanos con enfasis en la catedra de la paz; de igual forma se impartieron directrices y se envio material pedagogico virtual a las 213 IE del departamento entorno a la Catedra de la Paz.</t>
  </si>
  <si>
    <t>Para la vigencia 2019  en alianza y a traés de Gestión con  Enertolima S.A se articulo el Programa Centinelas de la Energia 2019 el cual vinculo a  38 IE del Departamento.
De igual forma en gestión con la Corporacion Autonoma Regional del Tolima se realizo acompañamiento tecnico para el fortalecimiento de 50 PRAE en igual numero de Instituciones Educativas</t>
  </si>
  <si>
    <t xml:space="preserve">Se realizo el zonal del Espinal el 28 de feb y 01 de marzo de 2019 que agrupo a 95 IE  con el fin de capacitar y formar a docentes en el ejercicio de los derechos humanos con enfasis en la catedra de la paz; de igual forma se fortalecio el Programa Piloto "Enlazados" MODELO DE ARTICULACIÓN DE PROYECTOS
PEDAGÓGICOS Y ESCUELA DE FAMILIAS EN CINCO (5)
INSTITUCIONES EDUCATIVAS DEL DEPARTAMENTO,
COMO ESTRATEGIA DE PROMOCIÓN DE COMPETENCIAS
CIUDADANAS Y PREVENCIÓN EN EL MARCO DE LA RUTA
DE ATENCIÓN INTEGRAL (LEY 1620 DE 2013) </t>
  </si>
  <si>
    <t>Se realizaron capacitaciones virtuales a través de la Escuela virtual EDUC@TOLIMA dirigido a Docentes, Directivos Docentes y estudiantes tales como: 
Taller: DESARROLLO DE COMPETENCIAS DISCIPLINARES DEL ÁREA DE CIENCIAS NATURALES Y EDUCACIÓN AMBIENTAL (01/06/2020) https://youtu.be/pdHeb5cTH9o
Taller: CURSO PRE ICFES EDUC@TOLIMA - JUEVES DE CIENCIAS NATURALES (29/10/2020) https://youtu.be/pG5djeHXfcI
Taller: LA EDUCACIÓN AMBIENTAL: MI PRESENTE Y MI FUTURO (12/11/2020) https://youtu.be/8N4cACt6KH4</t>
  </si>
  <si>
    <t>Se realizaron capacitaciones virtuales a través de la Escuela virtual EDUC@TOLIMA dirigido a Docentes, Directivos Docentes y estudiantes tales como:
Taller: CIENCIAS SOCIALES Y COTIDIANIDAD (03/06/2020) https://youtu.be/F5T_zcmKEVQ
Taller: CONSTRUYENDO CIUDADANÍA DESDE LA ESCUELA (03/07/2020) https://youtu.be/GN9yqeXygAg
Taller: PREVENCIÓN DE RECLUTAMIENTO DE NNAJ, POR GRUPOS AL MARGEN DE LA LEY (13/07/2020) https://youtu.be/Ce1jILg1OMs
Taller: ESTRATEGIAS PEDAGOGICAS PARA PREVENIR LA VIOLENCIA VIRTUAL (04/08/2020) https://youtu.be/VXyy4DEhQac
Taller: TALLER PARA PADRES: "PÍLDORAS EMOCIONALES PARA UNA FAMILIA FELIZ" (14/08/2020) https://youtu.be/gipYa0DoOiQ</t>
  </si>
  <si>
    <t xml:space="preserve">Se suscribio el convenio 1360 del 2021 con la Universidad del Tolima  cuyo objeto es: "AUNAR ESFUERZOS ENTRE EL GOBIERNO DEPARTAMENTO DEL TOLIMA - SECRETARIA DE EDUCACION Y CULTURA Y LA UNIVERSIDAD DEL TOLIMA, PARA BRINDAR APOYO PEDAGOGICO Y FORMACION DE DIRECTIVOS DOCENTES, DOCENTES Y ESTUDIANTES EN EL MARCO DE LOS PROYECTOS TRANSVERSALES, EDUCACION RURAL Y EDUCACION INICIAL” donde se encuentra el fortalecimiento de la Educación Ambiental a través de la resignificación de 30 PRAE y el desarrollo de un Diplomado dirigido a docentes dinamizadores PRAE de 30 Instituciones Educativas </t>
  </si>
  <si>
    <t>Se realizaron talleres virtuales de fortalecimiento del proyecto trasnversal de Derechos Humanos tales como:  "Conmemoración contra el Reclutamiento Ilícito de Niños, Niñas y Adolescentes" https://www.youtube.com/watch?v=kr3Gd93DmmU
Taller virtual de fortalecimiento del proyecto trasnversal de Derechos Humanos. "Inclusión y Atención a la Diversidad"  https://www.youtube.com/watch?v=Uplx0k2MsmQ&amp;t=170s</t>
  </si>
  <si>
    <t>EVS</t>
  </si>
  <si>
    <t>PESCC</t>
  </si>
  <si>
    <t>EDUCACION AMBIENTAL</t>
  </si>
  <si>
    <t>DERECHOS HUMANOS</t>
  </si>
  <si>
    <t>LOGRO 2016</t>
  </si>
  <si>
    <t>LOGRO 2017</t>
  </si>
  <si>
    <t>LOGRO 2018</t>
  </si>
  <si>
    <t>LOGRO 2019</t>
  </si>
  <si>
    <t>LOGRO 2020</t>
  </si>
  <si>
    <t>LOGRO 2021</t>
  </si>
  <si>
    <t>Establecer el porcentaje de EE que cuentan con articulación con Instituciones  Educativas de Educación Superior y/o SENA.</t>
  </si>
  <si>
    <t>Evidenciar los Establecimientos Educativos, que cuentan con articulación con Instituciones Educativas de Educación Superior y/o SENA.</t>
  </si>
  <si>
    <t>%EAES: Porcentaje de EE con articulación Instituciones Educativas de Educación Superior y/o SENA.
#EASU: Número de EE que presentan articulacion con Institucione Educativas de Educación Superior y/o SENA.
#EES: Número de EE en la SE</t>
  </si>
  <si>
    <t>%EAES: (#EASU/#EES)*100</t>
  </si>
  <si>
    <t>Se debe incluir la totalidad de  los Establecimientos Educativos que cuentan con articulación con  Instituciones Educativas de Educación Superior y/o SENA.</t>
  </si>
  <si>
    <t>Registro estrategia y seguimiento al plan de articulación de niveles educativos</t>
  </si>
  <si>
    <t xml:space="preserve">BUENO :          &gt;40    </t>
  </si>
  <si>
    <t>REGULAR:      &gt; 21 : &lt;40%</t>
  </si>
  <si>
    <t>MALO:          &gt;0: &lt;20%</t>
  </si>
  <si>
    <t>Se desde el 2008 se vienen realizando convenios con el SENA y lo que se pretende es aumentar la cobertura de EE.
A  fecha de 2013 se cuenta con 100 I.E articuladas de 213.</t>
  </si>
  <si>
    <t>Mejorar la gestión con el SENA e instituciones de educación superior para aumentar la cantidad de EE, articulados.</t>
  </si>
  <si>
    <t>Profesional Gestión de mejoramiento de la Calidad Educativa.</t>
  </si>
  <si>
    <t>DICIEMBRE DE 2014</t>
  </si>
  <si>
    <t xml:space="preserve">Se cuenta con articulación  con el SENA  a 122 I.E  donde se imparten 41 programas tecnicos, 5474 alumnos de grado 10 y 4980 de grado 11 .
 El convenio 0048 de 2004 se firmo hace 10 años  y se encuentra vigente;existe un comité Regional de Educación Superior del Tolima  a traves del decreto 073 de enero de 2014; la ultima reunion se efectuo  el 11 de septiembre  de 2014 denominada "analisis de las propuestas de regionalización y educación superior en el departamento). 
Para el año 2014 se cuenta con  122 I.E articuladas lo que en comparación con el año anterior amplia  su cobertura en 22 I.E, denotando una efectiva gestión con las instituciones de educación superior  por parte de la Secretaria de Educación </t>
  </si>
  <si>
    <t xml:space="preserve">EN EL AÑO 2015 SE ARTICULARON CON EL SENA ( PROGRAMA DE  INSUSTRIA Y  DE LA CONSTRUCCION  23 IECON  1152 ALUMNOS) (COMERCIO Y SERVICIOS 34 IE 1933 ALUMNOS) (AGROPECUARIO 56 IE 1791 ESTUDIANTES) .
(18 I.E CON UT  UNIVERSIDAD DEL TOLIMA Y 10 I.E UNAD  UNIVERSAIDAD NACIONAL ABIERTA A DISTANCIA) </t>
  </si>
  <si>
    <t xml:space="preserve">MANTENER LOS CONVENIOS VIGENTES CON LAS I. E  SENA . LOGRAR LA  3 FASE DE ARTICULACIÓN Y  SEGUIMIENTOS CON LAS OTRAS DOS INSTITUCIONES DE EDUCACIÓN SUPERIOR.  </t>
  </si>
  <si>
    <t>A Diciembre de 2016 se realizó seguimiento y acompañamiento a la E.E articuladas con el SENA., Capacitacion a los Docentes tecnicos y academicos articulados coon el sena, en los Centros de industria Comercio y Agropecuarios. (105 IE)</t>
  </si>
  <si>
    <t>Mantener los convenios vigentes con el SENA y continuar con la asistencia de la ruta de Articulacion</t>
  </si>
  <si>
    <t xml:space="preserve">​La articulación es un proceso que integra contenidos curriculares, pedagógicos, didácticos y recursos humanos, económicos y de infraestructura de la Educación Media con los de la educación superior, la formación profesional integral y la educación para el trabajo y el desarrollo humano, que permite la movilidad educativa, la permanencia en el sistema, la exploración vocacional y de competencias en los jóvenes, para la construcción de sus proyectos de vida y la inserción al mundo del trabajo.
 ​El programa busca que los jóvenes fortalezcan sus competencias básicas y ciudadanas, y desarrollen las competencias específicas necesarias para continuar su formación a lo largo de toda la vida e insertarse competitivamente en el mundo del trabajo; al cursar simultáneamente un programa técnico laboral o iniciar un programa de educación superior y obtener el reconocimiento académico de la formación recibida, adquieren mayores opciones para la movilidad en el sistema educativo.
A diciembre de 2017 se llevó a cabo el acompañamiento y seguimiento a las Instituciones Educativas articulados con el SENA y la realización de asesorías para seguir la ruta de articulación e incluir nuevas instituciones que solicitan la articulación en nuevos programas, y la asistencia técnica para la capacitación en realizar dicha ruta. </t>
  </si>
  <si>
    <t>Mantener los convenios vigentes con el SENA, y continuar con el asesoramiento y acompañamiento de la ruta de articulación.</t>
  </si>
  <si>
    <t xml:space="preserve">A diciembre de 2018 se llevo a cabo el acompañamiento y seguimiento a las e.e. articulados con el sena  ,y la realización de asesorias para seguir la ruta de articulación e incluir nuevas instituciones que solicitan la articulación en nuevos programa, y la asistencia técnica para la capacitación en realizar dicha ruta. </t>
  </si>
  <si>
    <t>A diciembre de 2019, se llevó a cabo el proceso de articulación de las I.E públicas académicas y técnicas  del departamento en convenio interadministrativo de cooperación N° 004 de 2015, celebrado entre el SENA y el Departamento.en el desarrollo de la articulación con la educación media donde se facilitan el desarrollo de competencias especificas en los estudiantes de los grados 10 y 11° que van a permitir la movilidad acdémica y/o su vinculación al mundo del trabajo. La ejecución del proceso fue en su totalidad, evidenciados en informes.</t>
  </si>
  <si>
    <t xml:space="preserve">Mantener los convenios vigentes con  el SENA y si se pudiese con Las Universidades, continuar con el asesoramiento. Capacitación desde la Secretaria en la Ruta de Articulación para vincular nuevas I.E, con el aval para ser articuladas por el Sena  u otras Instituciones. Igualmente para la vigencia siguiente hacer seguimiento y acompañamiento a el proceso de articulación de la Doble Titulación, promover la continuidad en la trayectoria educativa y facilitar una inserción laboral pertinente, la oprtunidad de tener dos diplomas; bachiller y Técnico, con el sena se brinda la cadena de formación y posibilidades de  insertarse en el mundo labora. </t>
  </si>
  <si>
    <t>A diciembre de 2020, se llevó a cabo el proceso de articulación de las I.E públicas académicas y técnicas  del departamento en convenio interadministrativo de cooperación N° 004 de 2015, celebrado entre el SENA y el Departamento.en el desarrollo de la articulación con la educación media donde se facilitan el desarrollo de competencias especificas en los estudiantes de los grados 10 y 11° que van a permitir la movilidad acdémica y/o su vinculación al mundo del trabajo. La ejecución del proceso fue en su totalidad, evidenciados en informes.Igualmente se estableció el proceso de la Doble Titulación lograndose la meta de 4000 estudiantes establecidos en el plan de desarrollo.</t>
  </si>
  <si>
    <t xml:space="preserve">Mantener los convenios vigentes con  el SENA y si se pudiese con Las Universidades, continuar con el asesoramiento. Capacitación desde la Secretaria en la Ruta de Articulación para vincular nuevas I.E, con el aval para ser articuladas por el Sena  u otras Instituciones. Igualmente para la vigencia siguiente continuar con la doble titulación y hacer seguimiento y acompañamiento a el proceso de promover la continuidad en la trayectoria educativa y facilitar una inserción laboral pertinente, la oprtunidad de tener dos diplomas; bachiller y Técnico, con el sena se brinda la cadena de formación y posibilidades de  insertarse en el mundo laboral. </t>
  </si>
  <si>
    <t>A diciembre de 2021, se llevó a cabo el proceso de articulación de las I.E públicas académicas y técnicas  del departamento en convenio interadministrativo de cooperación, celebrado entre el SENA y el Departamento.en el desarrollo de la articulación con la educación media donde se facilitan el desarrollo de competencias especificas en los estudiantes de los grados 10 y 11° que van a permitir la movilidad acdémica y/o su vinculación al mundo del trabajo. La ejecución del proceso fue en su totalidad, evidenciados en informes.Igualmente se estableció el proceso de la Doble Titulación lograndose la meta de 4000 estudiantes establecidos en el plan de desarrollo.</t>
  </si>
  <si>
    <t xml:space="preserve">Mantener los convenios vigentes con  el SENA ,  continuar con el asesoramiento. Capacitación desde la Secretaria en la Ruta de Articulación para vincular nuevas I.E, con el aval para ser articuladas por el Sena  u otras Instituciones. Igualmente para la vigencia siguiente continuar con la doble titulación y hacer seguimiento y acompañamiento a el proceso de promover la continuidad en la trayectoria educativa y facilitar una inserción laboral pertinente, la oprtunidad de tener dos diplomas; bachiller y Técnico, con el sena se brinda la cadena de formación y posibilidades de  insertarse en el mundo laboral. </t>
  </si>
  <si>
    <t>Verificar los EE que cuentan con  acompañamiento en uso y apropiación  de medios educativos y NTIC.</t>
  </si>
  <si>
    <t>Evidenciar las actividades encaminadas al acompañamiento en uso y apropiación de medios educativos y TIC, en los EE.</t>
  </si>
  <si>
    <t>%EEAMTIC: Porcentaje de Estableciminetos acompañados en el  uso y apropiación de medios educativos y NTIC.
#EEA: Número de EE acompañados
#EEOT: Número de EE oficiales en el Tolima.</t>
  </si>
  <si>
    <t>%EEAMTIC: (#EEA/#EEOT)*100</t>
  </si>
  <si>
    <t>Se debe incluir la totalidad de  los Establecimientos Educativos oficiales del Departamento del Tolima.</t>
  </si>
  <si>
    <t>Registro estrategia de acompañamiento  y seguimiento en el uso y apropiación de medios educativos y NTIC</t>
  </si>
  <si>
    <t>SEMESTRAL</t>
  </si>
  <si>
    <t>Tecnico Operativo MTIC</t>
  </si>
  <si>
    <t xml:space="preserve">BUENO :          = 80 - 100%     </t>
  </si>
  <si>
    <t>REGULAR:      &gt; 60 : &lt;79%</t>
  </si>
  <si>
    <t>No se realizo ninguna actividad respecto a la socializacion e implementacion del plan de uso de medios educativos en las IE del Tolima</t>
  </si>
  <si>
    <t>Creacion del plan de uso de medios educativos.
Socializacion y sensibilizacion de de la implementacion del plan de uso de medios educativos.</t>
  </si>
  <si>
    <t>Profesional Universitario Medios Educativos</t>
  </si>
  <si>
    <t>ABIERTO</t>
  </si>
  <si>
    <t xml:space="preserve">A corte de diciembre  de 2013 se realizaron la siguinete cobertura de acompañamiento En NTIC, con un total de 129  I.E acompañadas Formacion en Uso y apropiacion del SIGCE: 27
Uso y Apropiacion de Maletas Educativas: 24
Formacion ENTIC CONFIO: 16
Formacion REDVOLUCION: 36
Taller Nuevos Contenidos TABLETAS PARA EDUCAR 2012:  6
Talleres concurso Tabletas para Educar 2013: 20 </t>
  </si>
  <si>
    <t xml:space="preserve">Realizar asistencias tecnicas en el uso y apropiacion de SIGCE
Acompañamiento a IE en el concurso de Tabletas para Educar 2014.
Socializacion  a las  IE en programas de MINTIC y el MEN.
</t>
  </si>
  <si>
    <t>A corte de  DICIEMBRE   de 2014 se realizaron la siguinete cobertura de acompañamiento En NTIC, con un total de 185  I.E acompañadas ,en diferentes tematicas  lo que ayudara para la medicion de diciembre del presente año incrementar el cumplimiento del indicador.
algunas de las tematicas son:
Formacion en Uso y apropiacion del SIGCE: 10
Formacion REDVOLUCION: 15
Talleres concurso Tabletas para Educar 2014: 104
Formacion CREATIC: 45</t>
  </si>
  <si>
    <t>A corte de  Diciembre de 2015 se realizaron la siguiente cobertura de acompañamiento En NTIC, con un total de 213  I.E acompañadas ,en diferentes tematicas  lo que ayudara para la medicion total del presente año cumpliendo con el indicador.
algunas de las tematicas son:
15 asistencias tecnicas a IE  en el proceso de actualizacion, cargue y habilitacion de los modulos pei y pmi en sigce.
seguimienton Uso, apropiacion y diagnostico al uso y apropiacion del software EVALUA a 213 IE
seguimiento a la implementacion del proceso de formacion con el aliado pedagogico sena y 9 IE con  pvd plus</t>
  </si>
  <si>
    <t xml:space="preserve">Realizar asistencias tecnicas en el uso y apropiacion de SIGCE
Acompañar a IE en el concurso de Tabletas para Educar 2014.
Socializar  a las  IE en programas de MINTIC y el MEN.
Realizar talleres  del uso y apropiacion del software EVALUA </t>
  </si>
  <si>
    <t xml:space="preserve">A corte de Diciembre de 2016, se han realizado las siguientes actividades de acompañamiento En NTIC, con un total de 213  I.E acompañadas ,en diferentes tematicas  lo que ayudara para la medicion total del presente año cumpliendo con el indicador.
algunas de las tematicas son:
*Formacion REDVOLUCION: 40 Instituciones Educativas
*Formacion PVD PLUS: 9 Instituciones Educativas
*Diplomado tabletas para Educar: 100 Instituciones Educativas
*Programa Piensa en Grande en convenio con la Fundacion Telefonica: 6 Instituciones Educativas.
* Capacitacion practica uso y apropiacion plataforma tecnologica SIGCE: 213 Instituciones Educativas
</t>
  </si>
  <si>
    <t>Realizar asistencias tecnicas en SIGCE a las 213 Instituciones Educativas
Dar continuidad al diplomado de Tabletas para educar
Aumentar el numero de Instituciones participantes en REDVOLUCION
Participar en la formacion de Computadores para Educar
Continuidad en asistencias tecnicas para el uso y apropiacion de plataformas tecnologicas</t>
  </si>
  <si>
    <t>El programa de uso de nuevas tecnologías para el desarrollo de competencias es uno de los proyectos estratégicos para la competitividad que lidera el Ministerio de Educación Nacional. La estrategia del programa está fundamentada en esquemas colaborativos, de redes y alianzas estratégicas que se deben dar en diferentes niveles, y cada uno de estos son cruciales en el proceso de apropiación social del conocimiento.
El Programa establece las líneas de acción que ayudan en la construcción de una 1. Infraestructura tecnológica de calidad, en el 2. desarrollo de contenidos de calidad, en la definición de 3. uso y apropiación de las tecnologías en la educación, y en la consolidación de las comunidades educativas que apropien y pongan en marcha nuevos paradigmas apoyados con tecnología, para dar solidez a las políticas de cobertura, calidad y eficiencia de la Revolución Educativa a nivel de la educación preescolar, básica, media y superior.
A corte de Diciembre de 2017, se han realizado las siguientes actividades de acompañamiento En NTIC, con un total de 213  I.E acompañadas ,en diferentes tematicas  que ayudará para la medición total del presente año cumpliendo con el indicador.
Algunas de las tematicas son: 
*asistencias tecnicas en el proceso de actualizacion, cargue y habilitacion de los modulos pei y pmi en sigce. 
*Seguimiento a la implementacion del proceso de formacion con el aliado pedagogico sena en 9 IE con  pvd plus.
*Capacitacion aulas fundacion telefonica, Escuela TIC Familia.
*Capacitacion CPE INNOVATIC, DIRECTIC, TECNOTIC y MOVILTIC</t>
  </si>
  <si>
    <t>Realizar asistencias tecnicas en Uso y Apropiacion de MTIC a las 213 Instituciones Educativas
Retomar el proceso de formacion de REDVOLUCION
Continuar con la participacion en la formacion de Computadores para Educar
Continuidad en asistencias tecnicas para el uso y apropiacion de plataformas tecnologicas</t>
  </si>
  <si>
    <t>A corte de Diciembre de 2018, se han realizado las siguientes actividades de acompañamiento En NTIC, con un total de 212  I.E acompañadas ,en diferentes tematicas  lo que ayudara para la medicion total del presente año cumpliendo con el indicador.
Algunas de las tematicas son: 
* Talleres Escuela TIC y Familia para la PAZ.
*Seguimiento a la implementacion del proceso de formacion con el aliado pedagogico sena en 9 IE con  pvd plus.
*Capacitacion aulas fundacion telefonica, Escuela TIC Familia, Piensa en Grande, Profuturo y Aulas en Paz.
*Capacitacion CPE INNOVATIC, DIRECTIC, TECNOTIC y MOVILTIC.
* Capacitacion en uso y apropiacion de Software CHIIP, COSMOS, GALILEO.</t>
  </si>
  <si>
    <t>Realizar asistencias tecnicas en Uso y Apropiacion de MTIC a las 212 Instituciones Educativas
Continuar con la participacion en la formacion de Computadores para Educar
Continuidad en asistencias tecnicas para el uso y apropiacion de plataformas tecnologicas</t>
  </si>
  <si>
    <t>A corte de Diciembre de 2019, se han realizado las siguientes actividades de acompañamiento En NTIC, con un total de 212  I.E acompañadas ,en diferentes tematicas  lo que ayudara para la medicion total del presente año cumpliendo con el indicador.
Algunas de las tematicas son: 
* Talleres Escuela TIC y Familia para la PAZ en 212 IE.
* Capacitacion aulas fundacion telefonica, Escuela TIC Familia, Piensa en Grande, Profuturo y Aulas en Paz 30 IE.
* Capacitacion en uso y apropiacion de Software:
CHIIP 20 IE
COSMOS 212 IE
GALILEO 212 IE</t>
  </si>
  <si>
    <t>* Realizar asistencias tecnicas en Uso y Apropiacion de MTIC a las 212 Instituciones Educativas
* Retomar el proceso de formacion de REDVOLUCION
* Continuar con la participacion en la formacion de Computadores para Educar
* Continuidad en asistencias tecnicas para el uso y apropiacion de plataformas tecnologicas</t>
  </si>
  <si>
    <t>A corte de Diciembre de 2020, se han realizado las siguientes actividades de acompañamiento En NTIC, con un total de 212  I.E acompañadas ,en diferentes tematicas  lo que ayudara para la medicion total del presente año cumpliendo con el indicador.
Algunas de las tematicas son: 
* Talleres Escuela TIC y Familia para la PAZ en 212 IE.
* Capacitacion aulas fundacion telefonica, Escuela TIC Familia, Piensa en Grande, Profuturo y Aulas en Paz 30 IE.
* Capacitacion en uso y apropiacion de plataforma teams y meet: 50 IE
* Capacitacion virtual a traves de la escuela virtual EDUC@TOLIMA con 105 talleres a traves de Facebook live y youtube live de Calidad Educativa, especificamente 6 fueron en temas de uso y apropiacion de MTIC en las Instituciones Educativas</t>
  </si>
  <si>
    <t>* Realizar asistencias tecnicas en Uso y Apropiacion de MTIC a las 212 Instituciones Educativas
* Continuidad en el acompañamiento a las IE del Tolima con el desarrollo de la estrategia Escuela Virtual Educ@Tolima</t>
  </si>
  <si>
    <t>A corte de Diciembre de 2021, se han realizado las siguientes actividades de acompañamiento En TIC, con un total de 170 I.E acompañadas, en diferentes temáticas lo que ayudara para la medición total del presente año cumpliendo con el indicador. Algunas de las temáticas son: 
* Talleres Escuela TIC y Familia para la PAZ. 
* Capacitación virtual de la escuela virtual EDUC@TOLIMA a traves de Facebook live y YouTube live de Calidad Educativa, en temas de uso y apropiación de MTIC en las Instituciones Educativas</t>
  </si>
  <si>
    <t>* Realizar asistencias técnicas en Uso y apropiación de MTIC a las 211 Instituciones Educativas 
* Continuidad en el acompañamiento a las IE del Tolima con el desarrollo de la estrategia de la Red Pedagogica de Docentes TIC del Tolima.</t>
  </si>
  <si>
    <t>Resultado</t>
  </si>
  <si>
    <t>Producto</t>
  </si>
  <si>
    <t xml:space="preserve">PROCESO E01. GESTIONAR SOLICITUDES Y CORRESPONDENCIA </t>
  </si>
  <si>
    <t>Determinar la participación de quejas y reclamos sobre el total de oficios radicados en el SAC por los usuarios</t>
  </si>
  <si>
    <t>La medición de la partiicpación de las quejas y reclamos que llegan a la Secretaría, realacionadas con los macroprocesos certificados, permite evaluar la eficiencia de las áreas en la prestación del servicio, conocer el grado de satisfacción de los clientes y evaluar los mecanismos de mejora del servicio, si se requiere.</t>
  </si>
  <si>
    <t>Índice</t>
  </si>
  <si>
    <t xml:space="preserve">QR : Total quejas y reclamos recibidos
TOR : Total de Oficios Radicados
</t>
  </si>
  <si>
    <t>(QR/TOR) X 100</t>
  </si>
  <si>
    <t>En la medida en que un cliente presenta una queja o reclamo, verbal o escrita, se registra en la Planilla de Atención al  Ciudadano. Al final de cada mes se obtiene  el número total de quejas y reclamos que recibidos. Esto permite identificar la participación de las quejas y reclamos dentro del total de oficios radicados. Lo que permite identificar el comportamiento  (creciente o decreciente) de un periodo.  Para el análisis de los resultados, y planteamiento de mejoras en caso de que se requiera, es necesario evaluar las causales y su frecuencia.</t>
  </si>
  <si>
    <t>Informe Exportar del Sistema de Atención al Cuidadano</t>
  </si>
  <si>
    <t>Trimestral</t>
  </si>
  <si>
    <t>Profesional universitario atención al ciudadano</t>
  </si>
  <si>
    <t>Profesional universitario atención al ciudadano y Funcionarios de las dependencias</t>
  </si>
  <si>
    <t xml:space="preserve">BUENO :         &lt;= 1,5%    </t>
  </si>
  <si>
    <t xml:space="preserve">REGULAR:      entre 1,6% y 5%   </t>
  </si>
  <si>
    <t>MALO:          &gt;= 6%</t>
  </si>
  <si>
    <t xml:space="preserve">Las comunicaciones presentadas a la Secretaría de Educación por los ciudadanos y que son catalogadas como quejas y reclamos ascienden en el presente año al 0.01% lo cual no es un porcentaje representativo dentro del total de las comunicaciones recibidas. 
Si se tiene en cuenta, que para este año se tenía previsto una meta del 0.5% de quejas. </t>
  </si>
  <si>
    <t>Sin embargo, se hace necesario capacitar a los ciudadanos en la capacidad de determinar los diferentes tipos de cmunicaciones que existen</t>
  </si>
  <si>
    <t>Profesional Universitario de Atención al Ciudadano</t>
  </si>
  <si>
    <t>Profesional Especializado de Atención al Ciudadano</t>
  </si>
  <si>
    <t xml:space="preserve">Las comunicaciones presentadas a la Secretaría de Educación por los ciudadanos y que son catalogadas como quejas y reclamos ascienden en el presente año al 0.01% lo cual no es un porcentaje representativo dentro del total de las comunicaciones recibidas. </t>
  </si>
  <si>
    <t>Se identifica que la tipificacion es realizada por el ciudadano via web, lo que genera la necesidad de  capacitar a los ciudadanos en la capacidad de determinar los diferentes tipos de cmunicaciones que existen</t>
  </si>
  <si>
    <t xml:space="preserve">Las comunicaciones presentadas a la Secretaría de Educación por los ciudadanos y que son catalogadas como quejas y reclamos ascienden en el 2019 al 0.01%, que corrsponden a 472 de los 34.950 de las PQRS radicadas en este año. Este porcentaje no es  representativo dentro del total de las comunicaciones recibidas. 
Si se tiene en cuenta, que para este año se tenía previsto una meta del 0.1% de quejas. </t>
  </si>
  <si>
    <t>Sin embargo, se hace necesario capacitar a los ciudadanos en la capacidad de determinar los diferentes tipos de comunicaciones que existen</t>
  </si>
  <si>
    <t xml:space="preserve">Las comunicaciones presentadas a la Secretaría de Educación por los ciudadanos y que son catalogadas como quejas y reclamos ascienden en el 2020 al 0.01%, que corrsponden a 735 de los 32.601 de las PQRS radicadas en este año. Este porcentaje no es  representativo dentro del total de las comunicaciones recibidas. 
Si se tiene en cuenta, que para este año se tenía previsto una meta del 0.1% de quejas. </t>
  </si>
  <si>
    <t>2.50%</t>
  </si>
  <si>
    <t xml:space="preserve">Las comunicaciones presentadas a la Secretaría de Educación por los ciudadanos y que son catalogadas como quejas y reclamos ascienden en el 2021 a una sumatoria porcentual de 2.5%, que corresponden a 1218 de los 48584 de las PQRS radicadas en este año. Este porcentaje es muy bajo dentro del total de las comunicaciones recibidas. 
</t>
  </si>
  <si>
    <t>Se hace necesario capacitar a los ciudadanos en la capacidad de determinar los diferentes tipos de comunicaciones que existen</t>
  </si>
  <si>
    <t>TOLIMA. RESUMEN DE LAS COMUNICACIONES QUE LLEGAN POR EL SAC A LA SECRETARÍA DE EDUCACIÓN 2017-2021</t>
  </si>
  <si>
    <t>Quejas</t>
  </si>
  <si>
    <t>Reclamos</t>
  </si>
  <si>
    <t>Trámites</t>
  </si>
  <si>
    <t>Sugerencias</t>
  </si>
  <si>
    <t>CONSULTAS</t>
  </si>
  <si>
    <t>Felicitaciones</t>
  </si>
  <si>
    <t>Otro</t>
  </si>
  <si>
    <t>%</t>
  </si>
  <si>
    <t>No.</t>
  </si>
  <si>
    <t>0.65%</t>
  </si>
  <si>
    <t>51.43%</t>
  </si>
  <si>
    <t>0.42%</t>
  </si>
  <si>
    <t>0.14%</t>
  </si>
  <si>
    <t>0.90%</t>
  </si>
  <si>
    <t>34.34%</t>
  </si>
  <si>
    <t>0.22%</t>
  </si>
  <si>
    <t>0.1214%</t>
  </si>
  <si>
    <t>62.80%</t>
  </si>
  <si>
    <t xml:space="preserve">Determinar la capacidad de respuesta a la correspondencia que es enviada por la Secretaría en los tiempos estipulados </t>
  </si>
  <si>
    <t xml:space="preserve">Teniendo en cuenta que parte importante de la satisfacción al cliente es obtener respuesta a sus inquietudes, y más, si es en un corto tiempo, la Secretaría fija unos  acuerdos niveles de servicio-ANS (con base en la ley y acuerdos internos) para dar respuesta a la correspondencia . Por lo tanto, es importante medir el cumplimiento de estos acuerdos que se ven reflejados en la oportunidad en la entrega de la respuesta a los clientes. </t>
  </si>
  <si>
    <t xml:space="preserve">ER: Efectividad de las respuestas de las comunicaciones de la Secretaría 
RET: Respuestas emitidas en el tiempo establecido de las comunicaciones del mes
TS: Total de solicitudes recibidas por la Secretaría que requieren respuesta
PRSV: Requerimientos pendientes de respuesta sin vencer en el tiempo establecido
</t>
  </si>
  <si>
    <t>ER = (RET/ (TS - PRSV))*100</t>
  </si>
  <si>
    <t>Se genera el reporte administrativo en el SAC de "Consolidado de Estado por Dependencia" para los datos y medir la efectividad en la respuesta con relación al estado de los requerimientos.</t>
  </si>
  <si>
    <t xml:space="preserve">Mensual </t>
  </si>
  <si>
    <t>Profesional universitario de Sistema de Atención al Ciudadano</t>
  </si>
  <si>
    <t xml:space="preserve">BUENO :       &gt;= 80%    </t>
  </si>
  <si>
    <t>REGULAR:      entre el 79% y el 70%</t>
  </si>
  <si>
    <t>MALO:         &lt;= 69%</t>
  </si>
  <si>
    <t xml:space="preserve">Se evidencia compromiso de los funcionarios de la Secretaria dando respuestas oportunas a la usuarios del SAC de la Secretaria  obteniendo un 75.1% de oportunidad. Comparado con la meta establecida para el año 2012 del 80%. A pesar de que el cumplimiento es inferior a la meta propuesta  de este indicador, su resultado no  ha afectado sustancialmente el desarrollo de las actividades de la Secretaria.  </t>
  </si>
  <si>
    <t>Realizar seguimiento  con los lideres de procesos a los SAC que se les asignan a fin de mejorar la oportunidad y la calidad en las respuestas.</t>
  </si>
  <si>
    <t xml:space="preserve">Se evidencia mejoramiento en el compromiso de los funcionarios de la Secretaria dando respuestas oportunas a la usuarios del SAC de la secretaria  obteniendo un 90,6% de oportunidad. Comparado con la meta establecida para el año 2013 del 80%. Este cumplimiento es superior a la meta propuesta  del indicador su resultado ha favorecido sustancialmente el desarrollo de las actividades de la Secretaria .  </t>
  </si>
  <si>
    <t xml:space="preserve">Se evidencia mejoramiento en el compromiso de los funcionarios de la Secretaria dando respuestas oportunas a la usuarios del SAC de la secretaria  obteniendo un 92,2% de oportunidad. Comparado con la meta establecida para el año 2014 del 80%. Este cumplimiento es superior a la meta propuesta  del indicador, su resultado ha favorecido sustancialmente el desarrollo de las actividades de la Secretaria .  </t>
  </si>
  <si>
    <t>Realizar seguimiento  con los lideres de procesos a los SAC que se les asignas a fin de mejorar la oportunidad y la calidad en las respuestas.</t>
  </si>
  <si>
    <t xml:space="preserve">Se evidencia cumplimiento  por parte de los funcionarios con respuestas oportunas a los usuarios del SAC de la secretaria  obteniendo un 91,0% . Comparado con la meta establecida para el año 2015 del 80%. . Este cumplimiento es superior a la meta propuesta para indicador su resultado ha favorecido sustancialmente el desarrollo de las actividades de la Secretaria .  </t>
  </si>
  <si>
    <t xml:space="preserve">Se evidencia cumplimiento  por parte de los funcionarios con respuestas oportunas a los usuarios del SAC de la secretaria  obteniendo un 90,6% . Comparado con la meta establecida para el año 2016del 80%. . Este cumplimiento es superior a la meta propuesta para indicador su resultado ha favorecido sustancialmente el desarrollo de las actividades de la Secretaria .  </t>
  </si>
  <si>
    <t>91.6%</t>
  </si>
  <si>
    <t xml:space="preserve">Se evidencia cumplimiento  por parte de los funcionarios con respuestas oportunas a los usuarios del SAC de la secretaria  obteniendo un 91,6% . Comparado con la meta establecida para el año 2017del 80%. . Este cumplimiento es superior a la meta propuesta para indicador su resultado ha favorecido sustancialmente el desarrollo de las actividades de la Secretaria .  </t>
  </si>
  <si>
    <t>92.46%</t>
  </si>
  <si>
    <t xml:space="preserve">Se evidencia cumplimiento  por parte de los funcionarios con respuestas oportunas a los usuarios del SAC de la secretaria  obteniendo un 92.46% . Comparado con la meta establecida para el año 2017del 80%. . Este cumplimiento es superior a la meta propuesta para el indicador su resultado ha favorecido sustancialmente el desarrollo de las actividades de la Secretaria .  </t>
  </si>
  <si>
    <t xml:space="preserve">Se evidencia cumplimiento  por parte de los funcionarios con respuestas oportunas a los usuarios del SAC de la secretaria  obteniendo un 94,7% . Comparado con la meta establecida para el año 2018 del 90%. . Este cumplimiento es superior a la meta propuesta para indicador su resultado ha favorecido sustancialmente el desarrollo de las actividades de la Secretaria .  </t>
  </si>
  <si>
    <t>Se evidencia cumplimiento  por parte de los funcionarios con respuestas oportunas a los usuarios del SAC de la secretaria  obteniendo un97.64% . Comparado con la meta establecida para el año 2019 del 90%. . Este cumplimiento es superior a la meta propuesta para indicador su resultado ha favorecido sustancialmente el desarrollo de las actividades de la Secretaria</t>
  </si>
  <si>
    <t>97.4%</t>
  </si>
  <si>
    <t xml:space="preserve">Se evidencia cumplimiento  por parte de los funcionarios con la efectividad en las respuestas a los usuarios del SAC,  obteniendo un 97.4% que comparado con la meta establecida para el año 2020 es superior, de igual manera comparando vigencias encontramos que tuvieron porcentajes similares situacion que favorece el proceso.  </t>
  </si>
  <si>
    <t>Realizar seguimiento  con los lideres de procesos a los SAC que se les asignan , generar estrategias a fin de mejorar la oportunidad y la calidad en las respuestas.</t>
  </si>
  <si>
    <t>EFECTIVIDAD</t>
  </si>
  <si>
    <t>TOLIMA. RESUMEN DE LA EFECTIVIDAD EN LA RESPUESTA  LAS COMUNICACIONES HECHAS POR EL SAC A LA SECRETARÍA DE EDUCACIÓN 2017-2021</t>
  </si>
  <si>
    <t>FECHA</t>
  </si>
  <si>
    <t>TOTAL ASIGNADOS</t>
  </si>
  <si>
    <t>RESUELTOS A TIEMPO</t>
  </si>
  <si>
    <t>VENCIDOS</t>
  </si>
  <si>
    <t>REQUERIMIENTO A TIEMPO PARA FINALIZAR</t>
  </si>
  <si>
    <t>RESUELTOS FUERA DE TIEMPO</t>
  </si>
  <si>
    <t>EFECTIVIDAD EN LA RESPUESTA</t>
  </si>
  <si>
    <t>29/02/2017</t>
  </si>
  <si>
    <t>29/02/2018</t>
  </si>
  <si>
    <t>29/02/2019</t>
  </si>
  <si>
    <t>29/02/2021</t>
  </si>
  <si>
    <t>PROCESO H01. ADMINISTRAR LA PLANTA DE PERSONAL</t>
  </si>
  <si>
    <t>Verificar el cumplimiento de la proporción prevista por la ley en cuanto al número de rectores necesarios según el número de alumnos matriculados en instituciones educativas.</t>
  </si>
  <si>
    <t>Este indicador permite evidenciar la proporción que existe entre alumnos matriculados y rectores.  La meta que se busca, es que toda institución educativa se encuentre dentro de los lineamientos estipulados por la ley en cuanto a mantener las proporciones que la norma presenta.</t>
  </si>
  <si>
    <t>NIEUCR: Número de instituciones educativas rurales cuya relación Alumno - Rector está conforme a la ley.
NTCER: Número total de instituciones educativas rurales</t>
  </si>
  <si>
    <t>(NIERCR / NTCER) * 100</t>
  </si>
  <si>
    <t>Los datos para la aplicación de este indicador son suministrados por la SE . Las variables del indicador se toman como valores enteros en periodos iguales. Es importante tener en cuenta que el resultado que genera este indicador se expresa en forma de porcentaje . Este valor se puede comparar en porcentaje con el del año inmediatamente anterior o de años anteriores con el ánimo de ver las diferentes variaciones que se han presentado.</t>
  </si>
  <si>
    <t>Recursos Humanos</t>
  </si>
  <si>
    <t>anual</t>
  </si>
  <si>
    <t>Técnico administrativo u operativo de Personal</t>
  </si>
  <si>
    <t>Profesional Universitario de Recursos Humanos (Planta, nombramiento, inducción)</t>
  </si>
  <si>
    <t>95.91%</t>
  </si>
  <si>
    <t>BUENO :               &gt;95%</t>
  </si>
  <si>
    <t>REGULAR:     90% - 95%</t>
  </si>
  <si>
    <t>MALO: &lt; 90%</t>
  </si>
  <si>
    <t>En el año 2014 el Dertamento del Tolima, tiene conformadas  125 IE rurales, todas cuentan cono rector asignado y presentan una relación promedio de 503 estudiantes por rector.  De acuerdo con con la evaluación del indicador esta dentro del rango considerado como BUENO</t>
  </si>
  <si>
    <t>Revisar que todas las IE rurales, de forma individual,  cuenten con los parámetros promedio establecidos por la Secretaría de Educación</t>
  </si>
  <si>
    <t>Profesional Universitario de Planta y Personal</t>
  </si>
  <si>
    <t>Profesional Especializado Talento  Humano</t>
  </si>
  <si>
    <t>En el año 2015 el Dertamento del Tolima, tiene conformadas  125 IE rurales, todas cuentan cono rector asignado y presentan una relación promedio de 489 estudiantes por rector.  De acuerdo con con la evaluación del indicador esta dentro del rango considerado como BUENO</t>
  </si>
  <si>
    <t>En el año 2016 el Dertamento del Tolima, tiene conformadas  125 IE rurales, todas cuentan cono rector a470estudiantes por rector.  De acuerdo con con la evaluación del indicador esta dentro del rango considerado como BUENO
Sin embrago una vez analizadas individualmente cada IE se presenta la siguiente situación:
1.  4 IE rurales cuentan con menos de 200 estudiantes.
2. 24 IE rurales cuentan con un rango entre 201 y 250 estudiantes</t>
  </si>
  <si>
    <t>* Revisar que todas las IE rurales, de forma individual,  cuenten con los parámetros promedio establecidos por la Secretaría de Educación.
* Tomar las determinaciones necesarias con el fin de racionalizar el recurso humano</t>
  </si>
  <si>
    <t>Profesional Universitario de Planta y Persona</t>
  </si>
  <si>
    <t>En el año 2018 el Dertamento del Tolima, tiene conformadas  125 IE rurales, todas cuentan cono rector con una matrpícula promedio de 455 estudiantes por rector.  De acuerdo con con la evaluación del indicador esta dentro del rango considerado como BUENO
Sin embargo una vez analizadas individualmente cada IE se presenta la siguiente situación:
1.  10 IE rurales cuentan con menos de 200 estudiantes.
2. 75 IE rurales cuentan con un rango entre 201 y 500 estudiantes</t>
  </si>
  <si>
    <t xml:space="preserve">* Evaluar la viabilidad de fusionar algunas IE rurales donde la matrícula sea muy bajita para optimizar los recuros que conlleven a que cada IE rural cuenten con los parámetros promedio establecidos por la Secretaría de Educación.
</t>
  </si>
  <si>
    <t xml:space="preserve">En el año 2019 se revisó la totalidad de institucione seducativas con una matrícula superior a 200 alumnos, teniendo en cuenta que la norma manifiesta que para 150 alumnos se debe tener un director rural, pero no establece el número de alumnos para asignar un rector y se evidencia que el número de instituciones educativas en el departamento con menos de 200 alumnos es muy bajo y concentra un porcentaje muy pequeño del total de la matrícula. </t>
  </si>
  <si>
    <t>En el año 2020 se observa que el resultado es bueno respecto a las instituciones educativas que tienen asignado el rector y continúa observándose que la proporcion d ela matrícula erspecto a las zonas es menos del 50% en las zonas rurales.</t>
  </si>
  <si>
    <t>Socializar con al alta dirección la posibilidad de fusionar algunas instituciones educativas para optimizar recursos</t>
  </si>
  <si>
    <t xml:space="preserve">En el año 2021 el Dertamento del Tolima, tiene conformadas  123 IE rurales, todas cuentan con rector.  De acuerdo con la evaluación del indicador esta dentro del rango considerado como BUENO.
</t>
  </si>
  <si>
    <t>No hay lugar a acciones de mejora.</t>
  </si>
  <si>
    <t>RELACIÓN ALUMNO- RECTOR POR ZONA 2014-2018</t>
  </si>
  <si>
    <t xml:space="preserve"> INSTITUCIONES EDUCATIVAS</t>
  </si>
  <si>
    <t>MATRICULA</t>
  </si>
  <si>
    <t>RELACION ESTUDIANTE - RECTOR</t>
  </si>
  <si>
    <t>URBANAS URBANAS</t>
  </si>
  <si>
    <t>URBANAS RURALES</t>
  </si>
  <si>
    <t>RURALES RURALES</t>
  </si>
  <si>
    <t xml:space="preserve">TOTAL INSTITUCIONES </t>
  </si>
  <si>
    <t xml:space="preserve">TOTAL INSTITUCIONES DEPARTAMENTO </t>
  </si>
  <si>
    <t>Verificar el cumplimiento de la proporción prevista por la ley en cuanto al número de alumnos matriculados en instituciones educativas</t>
  </si>
  <si>
    <t>Este indicador permite evidenciar la proporción que existe entre alumnos matriculados y coordinadores.  La meta que se busca, es que todo establecimiento educativo se encuentre dentro de los lineamientos estipulados por la ley en cuanto a mantener las proporciones que la norma presenta.</t>
  </si>
  <si>
    <t>NEEUCR: Número de establecimientos educativos urbanos que cumplen con el requisito, cuya relación Alumno - Coordinador está conforme a la ley.
NTEEU: Número total de establecimientos educativos urbanos.</t>
  </si>
  <si>
    <t>(NEEUCR / NTEEU) * 100</t>
  </si>
  <si>
    <t>Los datos para la aplicación de este indicador son suministrados por la SE. Las variables del indicador se toman como valores enteros en periodos iguales a un mes. Es importante tener en cuenta que el resultado que genera este indicador se expresa en forma de porcentaje . Este valor se puede comparar en porcentaje con el del mes inmediatamente anterior y también con el del mismo mes pero de años anteriores con el ánimo de ver las diferentes variaciones que se han presentado.</t>
  </si>
  <si>
    <t>Semestral</t>
  </si>
  <si>
    <t>61.48%</t>
  </si>
  <si>
    <t>BUENO :               &gt;61.48</t>
  </si>
  <si>
    <t>REGULAR:     58% - 61.48%</t>
  </si>
  <si>
    <t>MALO: &lt; 58%</t>
  </si>
  <si>
    <t>57,27</t>
  </si>
  <si>
    <t xml:space="preserve">Para el 2014 El porcentaje de logro es Alto, frente a la meta establecida pero el rango de evaluación es regular.
Al tomar  el indicador del reporte generado por el sistema de información, se observa que existen inconsistencias en el reporte de novedades que afectan la medida del indicador, por lo cual se solicitara a la mesa de ayuda del MEN el ajuste del reporte con el cual se trabaja, asì mismo se ajustarà manualmente el reporte para la segunda semana de octubre y se tomarà nuevamente la medida del indicador. Igualmente se verificarà la información en el estudio d eplanta del año 2013, teniendo en cuenta algunas condiciones especiales de las instituciones educativas. </t>
  </si>
  <si>
    <t>Profesional Universitario de Planta</t>
  </si>
  <si>
    <t>85,5%</t>
  </si>
  <si>
    <t>Para el 2015 el resultado del indicador es Regular ya que de las 132 instituciones que tienen  asignación de coordinadores, solo 79 tienen el número de coordinadores que le corresponden de acuerdo con el número de estudiantes según lo establece el Ministerio de Educación</t>
  </si>
  <si>
    <t xml:space="preserve">Revisar el estudio de asignación de Planta de Personal docente
Identificar las inconsistencias </t>
  </si>
  <si>
    <t>Para el 2016 el indicador muestra un cumplimiento menor a la meta propuesta del 70%, De acuerdo con la escala de evaluación está ubicado en el rango como Bueno. Sin embargo, este resultado  refleja falta de seguimiento y control a la asignación de coordinadores en la planta de personal;  ya que los esfuerzos están enfocados hacia el cubrimiento de  las necesidades de docentes y se ha descuidado la asignación de coordinadores</t>
  </si>
  <si>
    <t>78%</t>
  </si>
  <si>
    <t>Para el Primer semestre de 2017 el indicador muestra un cumplimiento menor a la meta propuesta del 70%, De acuerdo con la escala de evaluación está ubicado en el rango como Malo. Sin embargo, este resultado  refleja falta de seguimiento y control a la asignación de coordinadores en la planta de personal;  ya que los esfuerzos están enfocados hacia el cubrimiento de  las necesidades de docentes y se ha descuidado la asignación de coordinadores</t>
  </si>
  <si>
    <t>Realizar nueva distribución de planta conforme al comportameinto de matrícula y revisar</t>
  </si>
  <si>
    <t>Profesinal Universitario de Planta</t>
  </si>
  <si>
    <t>84%</t>
  </si>
  <si>
    <t>Para el Segundo semestre de 2017 el indicador muestra un cumplimiento menor a la meta propuesta del 70%, De acuerdo con la escala de evaluación está ubicado en el rango como Regular. Sin embargo, este resultado  refleja falta de seguimiento y control a la asignación de coordinadores en la planta de personal;  ya que los esfuerzos están enfocados hacia el cubrimiento de  las necesidades de docentes y se ha descuidado la asignación de coordinadores</t>
  </si>
  <si>
    <t>Revisar la distribución de los coordinadores conforme a la realidad de las instituciones y no solamente a la matrícula</t>
  </si>
  <si>
    <t>Para el Segundo semestre de 2018 el indicador muestra un cumplimiento menor a la meta propuesta del 70%, De acuerdo con la escala de evaluación está ubicado en el rango como Malo. Sin embargo, para este indicador se tuvieron en cuenta 135 IE a las cuales la asiganción de coordinador no está acorde con la resolución de distribución de planta, pero dentro de estas IE hay 14 IE que aunque no se le asignó coordinador conforme a lo establecido en la norma , tienen 1 coordinador ya que muchas de estas IE no tienen funcionarioas administrativos en la IE.</t>
  </si>
  <si>
    <t>Tener en cuenta auqellas IE que aunque la matríocual no le dá para tener coordinador no tienen asignados funcionarios administrativos.</t>
  </si>
  <si>
    <t>53.19%</t>
  </si>
  <si>
    <t>El resultado es malo, se asignaron coordinaores a IE con matrícula inferior a los 500 alumnos que no cuentan con personal administrativo</t>
  </si>
  <si>
    <t>Socializar con las directivas las situacoones presentadas con estas instituciones</t>
  </si>
  <si>
    <t>El resultado es malo, porque se asignan coordinadores a instituciones educativas que no tienen derecho.</t>
  </si>
  <si>
    <t>Revisar en el primer semestre del año 2021 la asignación de coordinadores y reubicar en al medida de lo posible, atendiendo la resolución de distribuciónd e planta del año 2020.</t>
  </si>
  <si>
    <t>Para el segundo semestre del año 2020, el resultado mejoró un poco pero sigue siendo malo, dadas las circunstancias de las instituciones educativas que no tienen asignación de coordinador y carecen de adminsitrativos.</t>
  </si>
  <si>
    <t>El resultado es bueno</t>
  </si>
  <si>
    <t>No hay Lugar a mejora</t>
  </si>
  <si>
    <t>Medir la estabilidad del Equipo de funcionarios de la Secretaría</t>
  </si>
  <si>
    <t>Trabajando con planta global, los funcionarios pueden ser rotados en los cargos de acuerdo con su perfil y desempeño, por lo cual es importante conocer el nivel de rotación de los mismos, para tenerlo en cuenta en el desarrollo de los procesos de la SE.</t>
  </si>
  <si>
    <t>NTFIN:  Número total de funcionarios que ingresaron
NTFSA:  Número total de funcionarios que salieron
NTF: Número total de funcionarios</t>
  </si>
  <si>
    <t>((NTFIN  +  NTFSA) / 2)/ NTF) * 100</t>
  </si>
  <si>
    <t>Las variables deben ser tomadas de los procesos H01.03. Administrar las novedades de planta de personal, con respecto a traslados, permutas, encargos, renuncias. Para los datos de personal nuevo se deben tomar los datos del proceso H02.04. Nombramiento de personal.
Este indicador debe analizarse con respecto a la información histórica del mismo.</t>
  </si>
  <si>
    <t>Informe de novedades tramitadas
Lista de Personal nombrado
Recursos Humanos</t>
  </si>
  <si>
    <t>2.31%</t>
  </si>
  <si>
    <t>BUENO :               &lt; 15%</t>
  </si>
  <si>
    <t>REGULAR:    &gt;15% &lt;35%</t>
  </si>
  <si>
    <t>MALO: &gt; 35%</t>
  </si>
  <si>
    <t>En el presente año se presentó un porcentaje de rotación de 6,34%, de una planta total de 63 funcionarios.  
Este resultado es considerado bueno dentro de los rangos de evaluación</t>
  </si>
  <si>
    <t>Se debe gestionar la implementación de la planta aprobada por el MEN</t>
  </si>
  <si>
    <t xml:space="preserve">
Profesional Universitario</t>
  </si>
  <si>
    <t>Para este año se implementó la planta de personal, lo cual hace que el indicador esté por fuera de rango</t>
  </si>
  <si>
    <t>Se debe dar aplicabilidad a los parámetros establecidos por la Función Pública para la provisión de los cargos</t>
  </si>
  <si>
    <t>En el presente año se presentó un porcentaje de rotación de 11,1%, de una planta total de 108 funcionarios.  
Este resultado es considerado bueno dentro de los rangos de evaluación</t>
  </si>
  <si>
    <t>En el presente año se presentó un porcentaje de rotación de 10,2%, de una planta total de 108 funcionarios.  
Este resultado es considerado bueno dentro de los rangos de evaluación</t>
  </si>
  <si>
    <t>En el presente año se presentó un porcentaje de rotación de 13%, de una planta total de 108 funcionarios.  
Este resultado es considerado bueno dentro de los rangos de evaluación</t>
  </si>
  <si>
    <t>En el año 2019 se obtuvo una rotación del 5,56% que es un resultado bueno, aunque el porcentaje del logro no es tan alto debido a los retiros de la planta, porque varios provisionale se fueron para otros entes.</t>
  </si>
  <si>
    <t>No hay lugar a acciones de mejora</t>
  </si>
  <si>
    <t>7.87%</t>
  </si>
  <si>
    <t>52.47%</t>
  </si>
  <si>
    <t>En el año 2020, se evidencia una relativa rotación del personal, dado que hubo varias personas que renunciaron por sus condiciones de pensionados y eso afecto otros retiros por terminación de encargos.</t>
  </si>
  <si>
    <t xml:space="preserve">En el presente año se presentó un porcentaje de rotación de 4,04%, de una planta total de 99 funcionarios.
Este resultado es considerado bueno dentro de los rangos de evaluación  </t>
  </si>
  <si>
    <t>+</t>
  </si>
  <si>
    <t>Medir la cantidad de días no trabajados por el personal docente o administrativo por inasistencia sin justificación</t>
  </si>
  <si>
    <t>Permite identificar la afectación en la prestación del servicio administrativo o docente por inasistencia sin justificación del personal a su lugar de trabajo, por paros, permisos no justificados o inasistencia continua.</t>
  </si>
  <si>
    <t xml:space="preserve">TP: Total personal
TDNL : Total días no laborados
TPI : Total personal que no trabajo
</t>
  </si>
  <si>
    <t>(∑(TDNL/TP)</t>
  </si>
  <si>
    <t>La variable TP: Total personal, se toma del total de la planta aprobada por el MEN para docentes y por el ET para administrativos.
La Variable TDNL: Se toma de la cantidad de días reportados como inasistencia al trabajo por el jefe inmediato del personal, al igual que la variable TPI: total personal que no trabajo
Esta información debe analizarse tomando como referencia el costo en el que incurre la administración por inasistencia al lugar de trabajo del personal docente y administrativo de la SE</t>
  </si>
  <si>
    <t>Mensual</t>
  </si>
  <si>
    <t>Permisos = 2
Incapacidades = 3
Licencias por maternidad = 1</t>
  </si>
  <si>
    <t>BUENO :  MENOR O IGUAL A 1</t>
  </si>
  <si>
    <t>REGULAR:    IGUAL A 2</t>
  </si>
  <si>
    <t>MALO:  MAYOR O IGUAL A 3</t>
  </si>
  <si>
    <t>Tipo de Novedad</t>
  </si>
  <si>
    <t xml:space="preserve">Total Dias  </t>
  </si>
  <si>
    <t>No. de funcionarios</t>
  </si>
  <si>
    <t>Tiempo Promedio</t>
  </si>
  <si>
    <t xml:space="preserve">Permisos </t>
  </si>
  <si>
    <t>Los Rectores pueden otorgar días de permiso remunerados justificados a los docentes, con el fin de adelantar acciones de caracter personal. Sin embargo, en el año 2017, según el aplicativo de Informe de Labores, los rectores concedieron a 18.968 días laborables de permiso a los funcionarios, que corresponde a un supuesto que la planta total  haya tomado más de 2 días de permiso en el año.  Esto también equivale a decir,  que 105.3 funcionarios no laboraron  en el año 2017
Estos resultados afectan directamente la calidad del servicio ofrecido en las Instituciones Educativas, puesto que el talento humano hace parte fundamental en los componentes de la canasta educativa.</t>
  </si>
  <si>
    <t xml:space="preserve">Presentar este informe a los Rectores para sensibilizarlos en el tema 
Solicitar a los Rectores la racionalización de los permisos concedidos a los docentes
</t>
  </si>
  <si>
    <t>Incapacidad por Enfermedad</t>
  </si>
  <si>
    <t>Es deber de los patronos velar por la salud de los funcionarios, es decir, que si se presenta una incapacidad por enfermedad general, el docente debe tomar los dias que le haya determinado el médico. Sin embargo, hay enfermedades que incapacitan de manera consecutiva y por periodos intermitentes al docente, lo cual impide su reemplazo perjudicando de esta manera a los estudiantes.
Para el 2017 se concedieron incapacidades por 28.151 días que equivale a decir que todos los funcionarios de las IE, estuvieron incapacitados por 3 días,  o que 156 docentes estuvieron incapacitados por los 180 dias laborales del periodo escolar.</t>
  </si>
  <si>
    <t xml:space="preserve">Llevar un registro más exaustivo de las incapacidades por persona, con el fin de detrminar su estado. </t>
  </si>
  <si>
    <t>Licencias por maternidad</t>
  </si>
  <si>
    <t>Toda trabajadora en estado de embarazo tiene derecho a una licencia de 18 semanas, contadas a partir del día del parto o del tiempo que estipule el médico que debe ausentarse de su trabajo. 
Por Licencias por maternidad fueron concedidos 9,306 días a docentes de las IE. Lo cual equivale a que 1 funcionario de la palnta de las IE no hubiese asistido en el año.
Las licencias por maternidad pueden ser cubiertas por reemplazos pero dada la poca agilidad en el proceso los estudiantes suelen estar más de un mes sin la docente ni su reemplazo.</t>
  </si>
  <si>
    <t>Celeriad en la definición de los docentes candidatos.
Agilizar los trámites especialmente con el Despacho del Gobernador</t>
  </si>
  <si>
    <t>En lo transcurrido del año 2017, se ha presentado ausentismo laboral en las IE por 154,818 días hábiles; por diferentes razones, de las cuales alguna se analizaron en los items anteriores.
La sumatoria de todos los días dejados de laborar por los funcionarios, equivale a decir que toda la Planta de las IE no laboraron durante 18 días hábiles en el 2017, o visto de otra manera, es como si 860 funcionarios no laboraron en los 180 dias del año escolar; lo cual va en detrimento de la calidad del servicio educativo ofrecido por Estado.</t>
  </si>
  <si>
    <t>Revisar con los rectores de las IE el indicador  y exponer las implicaciones que dichos ausentismos acarrean en la prestación del servicio con calidad.</t>
  </si>
  <si>
    <t>Conforme a lo establecido en elindicador el resultado es malo, indicando que los rectores conceden 3 días de permiso por mes a toda la planta, si bien es cierto que la ley permite el permiso de 3 días en el mes a un funcionario, esto afecta la prestación del sercicio educativo.</t>
  </si>
  <si>
    <t>Socializar con las directivas de la seceratría esta situación para que desde la dirección tomen mediadas tendientes a disminuir estos permisos</t>
  </si>
  <si>
    <t>Indicativo que demuestra una ausencia tan alta en las instituciones educativas, desmejorando la calidad de la educación o la situación física de los docentes que están ingresando al ente territorial. Informar a Tolihuila para solciitar una auditiría respecto a las incapacidades que se estan autorizando en la EPS.</t>
  </si>
  <si>
    <t>Llevar al comité regional los casos más críticos encontardos para agilizar proceso de pension de invalidez, en csao de ser necesarios</t>
  </si>
  <si>
    <r>
      <t xml:space="preserve">Para el año </t>
    </r>
    <r>
      <rPr>
        <b/>
        <sz val="10"/>
        <color indexed="8"/>
        <rFont val="Arial"/>
        <family val="2"/>
      </rPr>
      <t xml:space="preserve">2018 </t>
    </r>
    <r>
      <rPr>
        <sz val="10"/>
        <color theme="1"/>
        <rFont val="Arial"/>
        <family val="2"/>
      </rPr>
      <t>este indicador subió, con el agrvante de que muchos d elos embarazos son de lato riesgo y generan incapacidad antes del parto que por directrices de la secretaría es imposible cubir necesidades, generando un alto traumatismo en el normal desempeño de las iE</t>
    </r>
  </si>
  <si>
    <t>Socializar con la EPS la necesidad perintoria de general incapacidades largas en lso embarazos de alto riesgo que permitan a la secreatría ralizar nombrameintos oportunos para este tió de novedades.</t>
  </si>
  <si>
    <r>
      <t>En el año</t>
    </r>
    <r>
      <rPr>
        <b/>
        <sz val="10"/>
        <color indexed="8"/>
        <rFont val="Arial"/>
        <family val="2"/>
      </rPr>
      <t xml:space="preserve"> 2018</t>
    </r>
    <r>
      <rPr>
        <sz val="10"/>
        <color theme="1"/>
        <rFont val="Arial"/>
        <family val="2"/>
      </rPr>
      <t>,por solo permisos y licencias d eenfermedad y maternidad se perdieron un total de 69842, como si cada funcionario hubiese tomado 8 días de permisos en el año, una cantidad muy alta de días sin laborar dentro de la IE.</t>
    </r>
  </si>
  <si>
    <r>
      <t xml:space="preserve">Conforme a lo establecido en elindicador el resultado es bueno, indicando que los rectores conceden 2 días de permiso por mes a toda la planta, si bien es cierto que la ley permite el permiso de </t>
    </r>
    <r>
      <rPr>
        <b/>
        <sz val="10"/>
        <rFont val="Arial Narrow"/>
        <family val="2"/>
      </rPr>
      <t>3 días en el mes a un funcionario, esto no afecta la prestación del sercicio educativo.</t>
    </r>
    <r>
      <rPr>
        <sz val="10"/>
        <rFont val="Arial Narrow"/>
        <family val="2"/>
      </rPr>
      <t xml:space="preserve"> 2019</t>
    </r>
  </si>
  <si>
    <t>Indicativo que demuestra una ausencia tan alta en las instituciones educativas, desmejorando la calidad de la educación o la situación física de los docentes que están ingresando al ente territorial. Informar a Tolihuila para solciitar una auditiría respecto a la sincapacidades que se estan autorizando en la EPS.</t>
  </si>
  <si>
    <t>Para el año 2019 este indicador subió, con el agrvante de que muchos d elos embarazos son de lato riesgo y generan incapacidad antes del parto que por directrices de la secretaría es imposible cubir necesidades, generando un alto traumatismo en el normal desempeño de las iE.</t>
  </si>
  <si>
    <r>
      <t>En el año 2019, por solo permisos y licencias de enfermedad y maternidad se perdieron un total de 61.594 dias, como si cada funcionario hubiese tomado</t>
    </r>
    <r>
      <rPr>
        <b/>
        <sz val="10"/>
        <rFont val="Arial Narrow"/>
        <family val="2"/>
      </rPr>
      <t xml:space="preserve"> 8 días de permisos en el año, una cantidad muy altqa de días sin laborar dentro de la IE</t>
    </r>
    <r>
      <rPr>
        <sz val="10"/>
        <rFont val="Arial Narrow"/>
        <family val="2"/>
      </rPr>
      <t>.</t>
    </r>
  </si>
  <si>
    <r>
      <t xml:space="preserve">Conforme a lo establecido en el indicador el resultado es bueno, indicando que los rectores conceden 1 días de permiso por mes a toda la planta, si bien es cierto que la ley permite el permiso de </t>
    </r>
    <r>
      <rPr>
        <b/>
        <sz val="10"/>
        <rFont val="Arial Narrow"/>
        <family val="2"/>
      </rPr>
      <t>3 días en el mes a un funcionario, esto no afecta la prestación del sercicio educativo.</t>
    </r>
  </si>
  <si>
    <t xml:space="preserve">
Conforme a lo establecido en el indicador el resultado es regular, este indicador disminuyo notoriamente con los resultados del año anterior.
Indicativo que demuestra una ausencia tan alta en las instituciones educativas, desmejorando la calidad de la educación o la situación física de los docentes que están ingresando al ente territorial. Informar a Tolihuila para solciitar una auditiría respecto a la sincapacidades que se estan autorizando en la EPS.</t>
  </si>
  <si>
    <t>Para el año 2020 este indicador disminuyo.
Para el año 2019 este indicador subió, con el agrvante de que muchos d elos embarazos son de lato riesgo y generan incapacidad antes del parto que por directrices de la secretaría es imposible cubir necesidades, generando un alto traumatismo en el normal desempeño de las iE.</t>
  </si>
  <si>
    <r>
      <t>En el año 2020, por  permisos, Incapacidades y Licencias de Maternidad se generaron un total de 27.649 dias, como si cada funcionario hubiese tomado</t>
    </r>
    <r>
      <rPr>
        <b/>
        <sz val="10"/>
        <rFont val="Arial Narrow"/>
        <family val="2"/>
      </rPr>
      <t xml:space="preserve"> 3 días de permisos en el año, una cantidad que no afecta el servicio educativo.</t>
    </r>
  </si>
  <si>
    <r>
      <t xml:space="preserve">Conforme a lo establecido en el indicador el resultado es bueno, indicando que los rectores conceden 1 día de permiso por mes a toda la planta, si bien es cierto que la ley permite el permiso de </t>
    </r>
    <r>
      <rPr>
        <b/>
        <sz val="10"/>
        <color indexed="10"/>
        <rFont val="Arial Narrow"/>
        <family val="2"/>
      </rPr>
      <t>3 días en el mes a un funcionario, esto no afecta la prestación del sercicio educativo.</t>
    </r>
  </si>
  <si>
    <r>
      <t xml:space="preserve">
</t>
    </r>
    <r>
      <rPr>
        <sz val="10"/>
        <rFont val="Arial Narrow"/>
        <family val="2"/>
      </rPr>
      <t xml:space="preserve">Conforme a lo establecido en el indicador el resultado es bueno, este indicador disminuyo notoriamente con los resultados del año anterior.
</t>
    </r>
    <r>
      <rPr>
        <sz val="10"/>
        <color indexed="10"/>
        <rFont val="Arial Narrow"/>
        <family val="2"/>
      </rPr>
      <t xml:space="preserve"> 
</t>
    </r>
  </si>
  <si>
    <t>Llevar al comité regional los casos más críticos encontardos para agilizar proceso de pension de invalidez, en caso de ser necesarios</t>
  </si>
  <si>
    <r>
      <t>Para el año 2021 este indicador disminuyo.</t>
    </r>
    <r>
      <rPr>
        <sz val="10"/>
        <color indexed="10"/>
        <rFont val="Arial Narrow"/>
        <family val="2"/>
      </rPr>
      <t xml:space="preserve">
</t>
    </r>
  </si>
  <si>
    <t>Socializar con la EPS la necesidad perintoria de general incapacidades largas en los embarazos de alto riesgo que permitan a la secreatría realizar nombrameintos oportunos para este tipo de novedades.</t>
  </si>
  <si>
    <r>
      <t>En el año 2021, por  permisos, Incapacidades y Licencias de Maternidad se generaron un total de 35,546 dias,</t>
    </r>
    <r>
      <rPr>
        <b/>
        <sz val="10"/>
        <color indexed="10"/>
        <rFont val="Arial Narrow"/>
        <family val="2"/>
      </rPr>
      <t xml:space="preserve"> una cantidad que no afecta el servicio educativo.</t>
    </r>
  </si>
  <si>
    <t>TOLIMA. AUSENCIAS LABORALES DE DOCENTES, DIRECTIVOS DOCENTES Y ADMINISTRATIVOS DE LA SECRETARIA DE EDUCACIÓN Y CULTURA DEL TOLIMA 2021</t>
  </si>
  <si>
    <t>NOVEDAD</t>
  </si>
  <si>
    <t>ENERO</t>
  </si>
  <si>
    <t>FEBRERO</t>
  </si>
  <si>
    <t>MARZO</t>
  </si>
  <si>
    <t>ABRIL</t>
  </si>
  <si>
    <t>MAYO</t>
  </si>
  <si>
    <t>JUNIO</t>
  </si>
  <si>
    <t>JULIO</t>
  </si>
  <si>
    <t>AGOSTO</t>
  </si>
  <si>
    <t>SEPTIEMBRE</t>
  </si>
  <si>
    <t>OCTUBRE</t>
  </si>
  <si>
    <t>NOVIEMBRE</t>
  </si>
  <si>
    <t>DICIEMBRE</t>
  </si>
  <si>
    <t xml:space="preserve">PROMEDIO </t>
  </si>
  <si>
    <t>INDICADORES</t>
  </si>
  <si>
    <t>FUNCIONARIOS</t>
  </si>
  <si>
    <t>DIAS</t>
  </si>
  <si>
    <t>TOTAL DIAS NO LABORADOS</t>
  </si>
  <si>
    <t>DIAS JUSTIFICADOS (PERMISOS)</t>
  </si>
  <si>
    <t>PERMISO - CITA MÉDICA</t>
  </si>
  <si>
    <t>INCAPACIDAD POR ENFERMEDAD</t>
  </si>
  <si>
    <t xml:space="preserve">NUMERO DE FUNCIONARIOS </t>
  </si>
  <si>
    <t>LICENCIA POR MATERNIDAD</t>
  </si>
  <si>
    <t>CALAMIDAD DOMÉSTICA</t>
  </si>
  <si>
    <t>CAPACITACIÓN</t>
  </si>
  <si>
    <t>DÍAS NO JUSTIFICADOS</t>
  </si>
  <si>
    <t>Controlar el porcentaje de novedades de planta de personal tramitadas correctamente.</t>
  </si>
  <si>
    <t>Medir la eficiencia en el trámite de las novedades de personal, además de tomar las medidas correctivas necesarias para tramitar o negar las solicitudes recibidas.</t>
  </si>
  <si>
    <t>CNPPT: Cantidad de novedades de planta de personal que se tramitaron correctamente.     
CNPPR: Cantidad de novedades de planta personal recibidas</t>
  </si>
  <si>
    <t>( CNPPT / CNPPR )  * 100</t>
  </si>
  <si>
    <t>Se recolecta la información de atención al ciudadano en cuanto a las solicitudes de novedades de planta de personal, y se compara contra los trámites realizados. Se debe realizar la desagregación por cada tipo de novedad existente. Este indicador debe compararse con las mediciones anteriores para determinar cual ha sido su comportamiento a través del tiempo.</t>
  </si>
  <si>
    <t>BUENO :               MENOS DE 30 DIAS</t>
  </si>
  <si>
    <t>REGULAR:     ENTRE 30 Y 35 DIAS</t>
  </si>
  <si>
    <t>MALO: MAYOR DE 35 DIAS</t>
  </si>
  <si>
    <t>En el 2015 el indicador se encuentra por debajo de la meta de 20%, por tal razón no requiere actividades de mejora</t>
  </si>
  <si>
    <t>En el año 2016 se obtuvo un promedio de 24 días, por encima de la meta propuesta 20 días, eso indica que no hay eficiencia en el proceso y se debe a la cantidad de incapacidades que se deben realizar mensualmente, y muchas veces llegan extemporáneamente a la oficina de planta y personal afectando el resultado del indicador.</t>
  </si>
  <si>
    <t>01/30/2017</t>
  </si>
  <si>
    <t>Regular</t>
  </si>
  <si>
    <t>Se propone realizar indicadores con rangso de evaluación diferentes para las novedades de incapacidades, renuncias y otras como comisione sy licencias no remuneradas, ya que los tiempos son diferentes así como la cantidad de novedades por tramitar</t>
  </si>
  <si>
    <t>02/30/2017</t>
  </si>
  <si>
    <t>03/30/2017</t>
  </si>
  <si>
    <t>04/30/2017</t>
  </si>
  <si>
    <t>05/30/2017</t>
  </si>
  <si>
    <t>Malo</t>
  </si>
  <si>
    <t>06/30/2017</t>
  </si>
  <si>
    <t>07/30/2017</t>
  </si>
  <si>
    <t>08/30/2017</t>
  </si>
  <si>
    <t>09/30/2017</t>
  </si>
  <si>
    <t>10/30/2017</t>
  </si>
  <si>
    <t>11/30/2017</t>
  </si>
  <si>
    <t>12/30/2017</t>
  </si>
  <si>
    <t>RENUNCIAS</t>
  </si>
  <si>
    <t>INCAPACIDADES</t>
  </si>
  <si>
    <t>LICENCIAS</t>
  </si>
  <si>
    <t>Se propone realizar indicadores con rangso de evaluación diferentes para las novedades de incapacidades, renuncias y otras como comisione sy licencias no remuneradas, ya que los tiempos son diferentes así como la cantidad de novedades por tramitar, en el año 2018 se presentaron muchos inconvenientes por actualizaciones en el sistema de informaciuón que afectaron el ingreso de incapacidades</t>
  </si>
  <si>
    <t>30/02/2018</t>
  </si>
  <si>
    <t>Bueno</t>
  </si>
  <si>
    <t xml:space="preserve">Se verifica que los resultados son malos ya que el promedio de número de días se contó desde la ocurrencia de la novedad en el caso de las incapacidades respecto a la expedición del acto administrativo, se sugiere cambiar de método para revisar las incapacidades, ya que la entidad recibe tardiamente las novedades </t>
  </si>
  <si>
    <t xml:space="preserve">Se verifica que los resultados mejoraron mucho respecto al año anterior, debido a las acciones de publicación y socialización con los rectores de la aplicación de días no laborados al no legalizar las incapacidades oportunamente ante la EPS y respecto a los retiros, lo que afecta negativamente el indicaor es el retiro definitivo de los docenets que son tarsladados a otros entes territoriales. </t>
  </si>
  <si>
    <t>Los resultados son bueno, no hay lugar a mejoras</t>
  </si>
  <si>
    <t>30/02/2021</t>
  </si>
  <si>
    <t xml:space="preserve"> Promedio en días hábiles del tiempo de provisión oportuna de vacantes</t>
  </si>
  <si>
    <t>Controlar el tiempo en los trámites de las novedades para identificar oportunidades de mejora de la tasa de efectividad del proceso</t>
  </si>
  <si>
    <t>Determinar la cantidad de tiempo necesario para el trámite de novedades de la planta de personal, permite determinar los plazos asignados para cada tipo de novedad e ir ajustando el proceso hasta cuando se logren los tiempos óptimos.</t>
  </si>
  <si>
    <t>Días</t>
  </si>
  <si>
    <t>NNT: Número de novedades tramitadas.
FAN: Fecha de aprobación de novedad.
FSN: Fecha de solicitud de novedad.</t>
  </si>
  <si>
    <t>( ∑ (FAN – FSN) ) / NNT</t>
  </si>
  <si>
    <t>BUENO :       Menor de 30 días</t>
  </si>
  <si>
    <t>REGULAR:     31-40 días</t>
  </si>
  <si>
    <t>MALO:  Mayor de 40 días</t>
  </si>
  <si>
    <t xml:space="preserve">Se puede observar que el proceso  ha mejorando, ya que el promedio de días en cubrir la vacante disminuyó a 45 días.
 En comparacion con los ultimos  3 periodos se ha notado una mejora continua en la oportunidad de cubrimientro de vacantes dismunuyento los tiempos del proceso  </t>
  </si>
  <si>
    <t>No hay lugar a aciones de mejora</t>
  </si>
  <si>
    <t>No hay lugar a aaccicones de mejora</t>
  </si>
  <si>
    <t xml:space="preserve">en el año 2106 el indicador presentó un resultado promedio de 59.75 dias, proceso que se ha visto afectado con la implementación del banco de la excelencia, especialmente para áreas como Ingles y Matemáticas, que retardan el proceso de nombramientos, pues se han realizado hasta 10 llamados para una misma plaza sin tener resultados positivos. A esta provision oportuna de vacantes, se afecta por la descompensación en la matrícula los primeros tres meses de cada año lectivo, en los cuales son se consolida la matrícula y se deben hacer reubicaciones para definir los nombramientos a efectuar. 
</t>
  </si>
  <si>
    <t>Continuar reportando oportunamente las vacantes al Ministerio de Educación Nacional a traves del banco de la excelencia y a la OPEC.</t>
  </si>
  <si>
    <t>Total Novedad</t>
  </si>
  <si>
    <t>No. de Dias Hábiles</t>
  </si>
  <si>
    <t>Voluntario</t>
  </si>
  <si>
    <t>Por retiro Voluntario en lo transcurrido del presente año se han presentado 109 casos, de las cuales han sido provistas 98. Para el reemplazo de esta novedad se utilizó un tiempo promedio de 40 días, plazo muy superior a los 15 días definidos para un trámite.
Son varios factores los que han incidido la demora de la provisión de los reemplazos y que tienen que ver con trámites externos como el Banco de la Excelencia, pues no todos los candidatizados para las vacantes aceptan y se debe intentar por cada plaza con varios docentes hasta lograr encontrar uno que acepte la propuesta.
Una vez se cuenta con el docente canditizado, se debe iniciar el proceso interno donde intervienen varias Áreas de la Secretaría y si se requiere nombramiento, se necesita además de los tramites del Despacho del Gobernador.</t>
  </si>
  <si>
    <t>Traslado</t>
  </si>
  <si>
    <t>Por Traslado en lo transcurrido del presente año se han presentado 83 casos, de las cuales han sido provistas 87. Para el reemplazo de esta novedad se utilizó un tiempo promedio de 34 días, plazo muy superior a los 15 días definidos para un trámite.
Son varios factores los que han incidido la demora de la provisión de los reemplazos y que tienen que ver con trámites externos como el Banco de la Excelencia, pues no todos los candidatizados para las vacantes aceptan y se debe intentar por cada plaza con varios docentes hasta lograr encontrar uno que acepte la propuesta.
Una vez se cuenta con el docente canditizado, se debe iniciar el proceso interno donde intervienen varias Áreas de la Secretaría y si se requiere nombramiento, se necesita además de los tramites del Despacho del Gobernador.</t>
  </si>
  <si>
    <t xml:space="preserve">Retiro Forzoso por Edad </t>
  </si>
  <si>
    <t>Por Retiro Forzoso por edad en lo transcurrido del presente año se han presentado 14 casos, de las cuales han sido provistas 13. Para el reemplazo de esta novedad se utilizó un tiempo promedio de 54 días, plazo muy superior a los 15 días definidos para un trámite.
Son varios factores los que han incidido la demora de la provisión de los reemplazos y que tienen que ver con trámites externos como el Banco de la Excelencia, pues no todos los candidatizados para las vacantes aceptan y se debe intentar por cada plaza con varios docentes hasta lograr encontrar uno que acepte la propuesta.
Una vez se cuenta con el docente canditizado, se debe iniciar el proceso interno donde intervienen varias Áreas de la Secretaría y si se requiere nombramiento, se necesita además de los tramites del Despacho del Gobernador.</t>
  </si>
  <si>
    <t>Fallecimiento</t>
  </si>
  <si>
    <t>Por Retiro Forzoso por edad en lo transcurrido del presente año se han presentado 14 casos, de las cuales han sido provistas 13. Para el reemplazo de esta novedad se utilizó un tiempo promedio de 43 días, plazo muy superior a los 15 días definidos para un trámite.
Son varios factores los que han incidido la demora de la provisión de los reemplazos y que tienen que ver con trámites externos como el Banco de la Excelencia, pues no todos los candidatizados para las vacantes aceptan y se debe intentar por cada plaza con varios docentes hasta lograr encontrar uno que acepte la propuesta.
Una vez se cuenta con el docente canditizado, se debe iniciar el proceso interno donde intervienen varias Áreas de la Secretaría y si se requiere nombramiento, se necesita además de los tramites del Despacho del Gobernador.</t>
  </si>
  <si>
    <t>En el 2017 se han presentado 226 casos de vacancias en el Departamento del Tolima, de las cuales han sido provistas 209. Para el reemplazo de esta novedad se utilizó un tiempo promedio de 38 días, plazo muy superior a los 15 días definidos para un trámite.
Son varios factores los que han incidido la demora de la provisión de los reemplazos y que tienen que ver con trámites externos como el Banco de la Excelencia, pues no todos los candidatizados para las vacantes aceptan y se debe intentar por cada plaza con varios docentes hasta lograr encontrar uno que acepte la propuesta.
Una vez se cuenta con el docente canditizado, se debe iniciar el proceso interno donde intervienen varias Áreas de la Secretaría y si se requiere nombramiento, se necesita además de los tramites del Despacho del Gobernador.</t>
  </si>
  <si>
    <t>El resultado es malo, teniendo en cuenta que el primer trimestre la matrícula no esta estable y hay necesidad  de reubicar docentes, antes de realizar nombrameintos</t>
  </si>
  <si>
    <t xml:space="preserve">La seceratría debe propender por el resgistro de la matrícula durante los dos primeros meses del año lectivo, para no tener tant desgaste administrativo reubicando docentes </t>
  </si>
  <si>
    <t>El resultado es malo, el proceso se afectó por las audiencias que se efectuaron en todo el año y tratando de dar cumplimeinto a lo establecido en el Decreto 2105 de 2016 respecto a reubicación de docentes antes de declarar insubsistentes.</t>
  </si>
  <si>
    <t>La secretaría debe propender por la estabilización de la planta, apoyando a los docentes del departamento en capacitación para los concursos, así no se tendría tanto moviemiento  de personal</t>
  </si>
  <si>
    <t>El proceso mejoró, teniendo en cuenta que para estte trimestre ya se habían culminado las audiencias públicas y se reguló el proceso</t>
  </si>
  <si>
    <t>Continuar reportando oportunamente las vacantes al Ministerio de Educación Nacional a traves del banco de la excelencia y a la OPEC</t>
  </si>
  <si>
    <t>El resultado es malo, en este último trimestre, ya no se cubren muchas necesidades porque se inicia periodo vacacional.</t>
  </si>
  <si>
    <t>Se debe establecer la medición de la provisioón entre los meses de marzo a octubre ya que los demás meses están sujetos a condiciones de matrícula y periodos vacaionales</t>
  </si>
  <si>
    <t>Revisar los cubrimientos teniendo en cuenta las fechas de consolidación de la matrícula</t>
  </si>
  <si>
    <t>Junio 30/2020</t>
  </si>
  <si>
    <t>El resultado es malo, teniendo en cuenta que se presentaron varios traslados a otros ente sterritoriales afectando así la provisión oportuna de vacantes</t>
  </si>
  <si>
    <t>El resultado es regular, mejoraun poco para este trimestre</t>
  </si>
  <si>
    <t>El resultado e sbueno porque los funcionarios renuncian poco y la mayoría se presentan al finalizar el año escolar</t>
  </si>
  <si>
    <t>Se debe analizar el indicador y cambiar el número de días, ya que para el nombrameinto de una vacante se depende de factores externos que afectan este indicador.</t>
  </si>
  <si>
    <t>Junio 30 de 2021</t>
  </si>
  <si>
    <t>El resultado es malo, debido a la situación de pandemia presentada que afectó todos los procesos establecidos.</t>
  </si>
  <si>
    <t>El resultado es regular porque s e dio prioridad a las necesidades más urgentes respecto a la situación de pandemia y algunas necesidades se cubrieron con horas extras das las condiciones.</t>
  </si>
  <si>
    <t>El resultado es amlo, en este último trimestre, ya no se cubren muchas necesidades porque se inicia periodo vacacional.</t>
  </si>
  <si>
    <t>Aunque el porcentaje del logro es alto, el resultado es malo, teniendo en cuenta que el primer trimestre la matrícula no esta estable y hay necesidad  de reubicar docentes, antes de realizar nombrameintos</t>
  </si>
  <si>
    <t xml:space="preserve">Continuar socializando con la alta dirección </t>
  </si>
  <si>
    <t>El resultado es malo, existe mucha tramitología para  recibir los actos administrativos debidamente firmados.</t>
  </si>
  <si>
    <t>El resultado es regular, existe mucha tramitología para  recibir los actos administrativos debidamente firmados.</t>
  </si>
  <si>
    <t>PROCESO H03. DESARROLLO DE PERSONAL</t>
  </si>
  <si>
    <t xml:space="preserve">Determinar el porcentaje de capacitaciones que se arealizan a los funcionarios de la Secretaría de Educación </t>
  </si>
  <si>
    <t>Indica las Capacitaciones 
realizadas sobre 
el total de 
capacitaciones 
programadas, mide la eficacia</t>
  </si>
  <si>
    <t>NCR: Número de capacitaciones realizadas
NCP: Número de capacitaciones programadas</t>
  </si>
  <si>
    <t>(NCR / NCP) *100</t>
  </si>
  <si>
    <t xml:space="preserve">Este indicador 
describe el procentaje de cumplimiento del programa de capcitación que adelanta la Secretría </t>
  </si>
  <si>
    <t>Técnico Administrativo u operativo de Recursos Humanos</t>
  </si>
  <si>
    <t>BUENO :                          90-100%</t>
  </si>
  <si>
    <t>REGULAR:                     70-89%</t>
  </si>
  <si>
    <t>MALO:                              &lt;69%</t>
  </si>
  <si>
    <t>80% de los funcionarios asistieron</t>
  </si>
  <si>
    <t>CUMPLIR PLAN DE ACCION DE BIENESTAR Y CAPACITACION - FALTA DE INTERES ALTA DIRECCION</t>
  </si>
  <si>
    <t xml:space="preserve">se cambia  la metodologia de medición del indicador  a partir del 2014 se mide  el cumplimiento del plan de capacitaciones. </t>
  </si>
  <si>
    <t xml:space="preserve">a fecha de diciembre de 2014 se realizarón 19 de 20 jornadas de bienestar laboral programadas para la vigencia del presente año; quedando pendiente por realizar la jornada de "prepensionados"; actividad que no se llevo a cabo debido a cruces de tiempo en las actividades programadas en el Departamento del Tolima.
se  propone realizar la actividad en el primer semestre del año del año 2015 </t>
  </si>
  <si>
    <t>Establecer en el cronograma de actividades del año 2015 la jornada de "prepensionados "</t>
  </si>
  <si>
    <t xml:space="preserve">Para el año 2015 se plantean en el cronograma de bienestar y capacitación 21 actividades; de las cuales una de ellas es la realización de la actividad de" prepensionados" actividad que quedo pendiente del año 2014 , esta actividad se realizo el dia 20 de abril del 2015 .
Dentro de las actividades mas importantes en el presente año se puede destacar  las jornadas de inducción programadas para el 06 de julio con asistencia de 259 funcionarios, 27 de julio con asistena de 560 funcionarios , de igual manera los juegos deportivos subdivididos en diferentes zonas  de la  siguiente manera ( marzo fase municipal) (07 de agosto zona departamental) (21 de agosto fase final departamental) (04 al 09 de octubre fase zonal nacional) (11 diciembre fase final departamental ) .
Igualmente la jornada de exaltación a los mejores en la cual se realiza el reconocimiento a su desempeño tanto a docentes, directivos docentes, administrativos y deportistas otorgando exaltaciones a 250 servidores publicos del Departamento. 
El cumplimiento de las actividades planeadas para el año 2015 evidencia el  compromiso por parte de la Secretaria de Educación Departamental en el desarrolllo del proceso de bienestar y capacitación. </t>
  </si>
  <si>
    <t>seguir cumpliendo con las actividades programadas en cada año  referente a los temas de bienestar y capacitación</t>
  </si>
  <si>
    <t xml:space="preserve">En el año 2016 se realizaron  16 actividades de las 39  programadas, toda vez que se presentaron los siguientes incionvenientes:
- Falta de interes de la alta Direccion en las actividades de Bienestar Social, Capacitacion, Incentivos, Salud y Seguridad, lo que conllevo a no asignarle recursos, ni firmar Convenio. 
- Falta de Gestion de la Direccion de Talento Humano (4 piso), en poyectar el Encargo en el cargo de Profesional Especializado, en su ausencia, de tal manera que no quedar acefalo este cargo.
</t>
  </si>
  <si>
    <t>Realizar jornada de sensibilización con la alta Dirección de la Secretaría con el fin de que reconozcan la Importancia que tienen los programas  de Bienestar, Capacitacion, Incentivos, Salud y Seguridad.  Asi mismo lograr su  compromiso para el 2017.</t>
  </si>
  <si>
    <t xml:space="preserve">El Plan de Bienestar social 2017 propuesto para los funcionarios de la Secretaría de Educación y Cultura del departamento del Tolima, con vinculación de carrera, provisionales y libre nombramiento y remoción, deberá entenderse ante todo como la búsqueda de calidad de vida en general, exaltando la dignidad Humana, y el aporte al bienestar social del ciudadano. 
Fomentando una cultura organizacional que manifieste en sus servidores un sentido de pertenencia, motivación y calidez humana en la prestación de servicios en la Entidad. La calidad de vida laboral es solo uno de los aspectos con efectos positivos que se reflejan tanto en la organización como en cada uno de los funcionarios que están a su servicio
Para el año 2017 se realizaron  18 actividades de las 35  programadas, del Plan de Bienestar toda vez que se presentaron los siguientes incionvenientes:
- Falta de interes de la alta Direccion en las actividades de Bienestar Social, Capacitacion, Incentivos, Salud y Seguridad, lo que conllevo a no asignarle recursos, ni firmar Convenio pese a los Recursos enviados por MEN. 
- La Profesional Especializada socializo, informo a la Alta direccion de la importancia de la ejecucion del Plan de Bienestar,
</t>
  </si>
  <si>
    <t>Realizar jornada de sensibilización con la alta Dirección de la Secretaría con el fin de que reconozcan la Importancia que tienen los programas  de Bienestar, Capacitacion, Incentivos, Salud y Seguridad.  Asi mismo lograr su  compromiso para el 2018.</t>
  </si>
  <si>
    <t>En el año 2018 se realizaron  18 actividades de las 45  programadas, del Plan de Bienestar toda vez que se presentaron los siguientes incionvenientes:
- Falta de interes de la alta Direccion en las actividades de Bienestar Social, Capacitacion, Incentivos, Salud y Seguridad, los recursos son asignados por el MEN para estas actividades
- Finalizando vigencia 2018 se realizo una minima cuantia de algunas activiades del Plan que se ejecutara para el año 2019 con recurso del 2018, 
- La Profesional Especializada socializo, informo a la Alta direccion de la importancia de la ejecucion del Plan de Bienestar, preocupada por la situacion ya que es un proceso certificado,</t>
  </si>
  <si>
    <t>Realizar jornada de sensibilización con la alta Dirección de la Secretaría con el fin de que reconozcan la Importancia que tienen los programas  de Bienestar, Capacitacion, Incentivos, Salud y Seguridad.  Asi mismo lograr su  compromiso para el 2019.</t>
  </si>
  <si>
    <t>En el año 2019 se realizaron  21 actividades de las 41  programadas, del Plan de Bienestar toda vez que se presentaron los siguientes incionvenientes:
- Falta de interes de la alta Direccion en las actividades de Bienestar Social, Capacitacion, Incentivos, Salud y Seguridad, los recursos son asignados por el MEN para estas actividades
- Finalizando vigencia 2018 se realizo una minima cuantia de algunas activiades del Plan que se ejecuto para el año 2019 con recurso del 2018, 
- La Profesional Especializada socializo, informo a la Alta direccion de la importancia de la ejecucion del Plan de Bienestar, preocupada por la situacion ya que es un proceso certificado,</t>
  </si>
  <si>
    <t>Técnico Operativo del area</t>
  </si>
  <si>
    <t>En el año 2020 se realizaron  27 actividades de las 28   programadas del Plan de Bienestar. 
Es importante precisar que en el presente año, a pesar que tampoco se asignaron recursos económicos para desarrollar el Plan,  las actividades se desarrollaron debidamente, mediante  modalidad Virtual.
En el desarrollo de las actividades se logro mayor cubrimiento a las diferentes nóminas (Administrativos, Docente, Directivos Docentes).  Asi mismo, basados en los cerca de 9.000 funcioanrios adscritos, se comprueba que no hubo una participación destacada.  Tambien se pudo observar falencias por parte de los participantes  en el manejo de la Plataforma Teams, a pesar que el Macroproceso de Gestión de Tecnologias dicto capacitación sobre dicha Plataforma.</t>
  </si>
  <si>
    <t>Incentivar mayor participacion del personal adscrito a la SECD.
Comprometer  al Nivel Directivo, con el fin de permitir la participacion de los funcioanrios adscritos a sus areas e Instituciones Educativas.
Una vez se regrese a la modalidad presencialidad, se solicita la asignacion de recursos economicos, para el cumplimiento debido del Plan</t>
  </si>
  <si>
    <t>PROCESO H04. ADMINISTRACION DE CARRERA</t>
  </si>
  <si>
    <t>Cuantificar el porcentaje de docentes que se insciben anualmente en el escalafon docente</t>
  </si>
  <si>
    <t>Determinar la proporción de docentes nombrados en propiedad que realizan la  inscripción en el escalafón docente.</t>
  </si>
  <si>
    <t>TDNPSI=Total de docentes que fueron nombrados en propiedad sujetos de inscripción 
TDCRIE=Total de docentes que cumplen los requisitos para ser inscritos en el escalafon</t>
  </si>
  <si>
    <t>(TDCRIE/TDNPSI)*100</t>
  </si>
  <si>
    <t>El número de docentes que debe realizar su inscipción en el escalafon está dada por la oficina de Planta de acuerdo con los decretos de nombramiento en propiedad de los docentes el cual se revisa contra el nuemero de resoluciones de escalafón expedidas</t>
  </si>
  <si>
    <t>Técnico Operativo de Recursos Humanos</t>
  </si>
  <si>
    <t>Profesional Universitario de Recursos Humanos (Carrera)</t>
  </si>
  <si>
    <t>REGULAR:      &gt;= 70 : &lt;80%</t>
  </si>
  <si>
    <t>MALO:          &lt;69%</t>
  </si>
  <si>
    <t>% de inform. de docentes revisados</t>
  </si>
  <si>
    <t>Con entrada en vigencia el nuevo estatuto de profesionalización Docente, reglamentado mediante  Decreto 1278 de 2002 en el que establece: Ingreso a la carrera. Gozarán de los derechos y garantías de la carrera docente los educadores estatales que sean seleccionados mediante concurso, superen satisfactoriamente el período de prueba, y sean inscritos en el Escalafón Docente., previo nombramiento en propiedad.
Una  vez nombrados en propiedad, la oficina de Administración de Carrera,  procede a la revisión y validación de los requisitos exigidos para ser Inscritos en el Escalafón, eso es, estar nombrados en propiedad  (actualizados en el sistema) y formación académica. Tiene derecho a ser nombrado Inscrito en el Escalafón Docente el Normalista superior, Tecnólogo en Educación, Profesional Licenciado en Educación o Profesional con título diferente al de Licenciado en Educación que acredite además formación en Educación o Pedagogía. Los profesionales no licenciados, nombrados en propiedad, que no acredite la formación en Pedagogía, tienen plazo para la acreditación de este requisito, conforme a lo establecido a en el Articulo 3 del Decreto 2715 de 2009, que a su letra establece:
…(…)…El profesional con título diferente al de licenciado en educación debe acreditar, adicionalmente, que cursa o ha terminado un postgrado en educación, o que ha realizado un programa de pedagogía bajo la responsabilidad de una institución de educación superior en los términos del Decreto 2035 de 2005 y de las normas que lo modifiquen. Dicha acreditación se debe efectuar a más tardar al finalizar el año académico siguiente al del nombramiento en período de prueba…(…)…
En este orden de ideas, Sí, el docente no acredita el requisito, ni tampoco solicita el aplazamiento de la Inscripción por encontrase estudiando, mediante oficio se les requiere para que comparezcan a aclarar la situación.
Es de aclarar, que el tiempo de espera, para la acreditación del requisito depende del postgrado que adelante, es decir especialización, maestría o doctorado.
La inscripción en el escalafón constituye la última premisa que debe certificar la entidad territorial para la inclusión del educador en el Registro Público del Sistema Especial de Carrera Docente y, por ende, con ésta se perfecciona su ingreso a la carrera docente garantizado así, los derechos de carrera
La Inscripción en el Escalafón, debe ser garantizada por el Macroproceso de Gestión del Talento Humano- Administración de Carrera, mediante la expedición de un acto administrativo ( Resolución) , de acuerdo con los requisitos establecidos en el Artículo 21 del Decreto-Ley 1278 de 2002, para lo cual se tienen en  cuenta los documentos que reposen en la hoja de vida del directivo docente o docente, dicha documentación puede  ser  actualizada  en el momento del nombramiento en Propiedad o de Inscripción en el Escalafón.
Es así como, el ente territorial para el  año 2016,  nombró  en propiedad 752 docentes que venían en  periodo de prueba, de los cuales solamente fueron inscritos en el escalafón 653 que corresponde al 96.9% de los docentes nombrados; quedando pendientes por inscribir  80. De éstos 57   profesionales solicitaron plazo para poder culminar sus estudios de pedagogía, 23 se requirieron para que alleguen la certificación de Pedagogía, licenciatura o especialización según el caso, 19 docentes que presentan situaciones administrativas de los cuales 10 son retirados y 9 docentes vinculados mediante el Decreto 2277 a los cuales no hay que inscribirlos.
De acuerdo con la valoración establecida para este indicador su comportamiento en el presente año es Bueno.
El resultado del indicador esta siendo afectado por varios factores como:
En estos últimos concursos se han nombrado docentes profesionales de areas diferentes a la educación a los cuales, el mismo decreto les permite obtener el requisito de pedagogía y les otorga un plazo considerable para cursarlo, lo cual retrasa el proceso de inscripción.
De otra manera, la sustanciación del proceso es ejecutado por una sola persona quien debe atender y controlar otros procedimientos de Carrera docente.
En este proceso interviene otras Áreas como Planta, quien debe ingresar la novedad una vez se expida el decreto de nombramiento en propiedad y el Deapcho del Secretario en el Trámite de firma y numeración de las Resoluciones de Inscripción Escalafon.</t>
  </si>
  <si>
    <t>* Requerir mediante oficio a los docentes que no hayan comunicado su situación a la Secretaría de Educación, informado las razones por las cuales no han complementado la documentación.
* Una vez agotado el debido proceso, y el docente continua incumpliendo, la Secretaría deberá proceder de conformidad a la Ley.</t>
  </si>
  <si>
    <t>Técnico Operativo Carrera</t>
  </si>
  <si>
    <t>En ejecución</t>
  </si>
  <si>
    <t>Con entrada en vigencia el nuevo estatuto de profesionalización Docente, reglamentado mediante  Decreto 1278 de 2002 en el que establece: Ingreso a la carrera. Gozarán de los derechos y garantías de la carrera docente los educadores estatales que sean seleccionados mediante concurso, superen satisfactoriamente el período de prueba, y sean inscritos en el Escalafón Docente., previo nombramiento en propiedad.
Una  vez nombrados en propiedad, la oficina de Administración de Carrera,  procede a la revisión y validación de los requisitos exigidos para ser Inscritos en el Escalafón, eso es, estar nombrados en propiedad  (actualizados en el sistema) y formación académica. Tiene derecho a ser nombrado Inscrito en el Escalafón Docente el Normalista superior, Tecnólogo en Educación, Profesional Licenciado en Educación o Profesional con título diferente al de Licenciado en Educación que acredite además formación en Educación o Pedagogía. Los profesionales no licenciados, nombrados en propiedad, que no acredite la formación en Pedagogía, tienen plazo para la acreditación de este requisito, conforme a lo establecido a en el Articulo 3 del Decreto 2715 de 2009, que a su letra establece:
…(…)…El profesional con título diferente al de licenciado en educación debe acreditar, adicionalmente, que cursa o ha terminado un postgrado en educación, o que ha realizado un programa de pedagogía bajo la responsabilidad de una institución de educación superior en los términos del Decreto 2035 de 2005 y de las normas que lo modifiquen. Dicha acreditación se debe efectuar a más tardar al finalizar el año académico siguiente al del nombramiento en período de prueba…(…)…
En este orden de ideas, Sí, el docente no acredita el requisito, ni tampoco solicita el aplazamiento de la Inscripción por encontrase estudiando, mediante oficio se les requiere para que comparezcan a aclarar la situación.
Es de aclarar, que el tiempo de espera, para la acreditación del requisito depende del postgrado que adelante, es decir especialización, maestría o doctorado.
La inscripción en el escalafón constituye la última premisa que debe certificar la entidad territorial para la inclusión del educador en el Registro Público del Sistema Especial de Carrera Docente y, por ende, con ésta se perfecciona su ingreso a la carrera docente garantizado así, los derechos de carrera
La Inscripción en el Escalafón, debe ser garantizada por el Macroproceso de Gestión del Talento Humano- Administración de Carrera, mediante la expedición de un acto administrativo ( Resolución) , de acuerdo con los requisitos establecidos en el Artículo 21 del Decreto-Ley 1278 de 2002, para lo cual se tienen en  cuenta los documentos que reposen en la hoja de vida del directivo docente o docente, dicha documentación puede  ser  actualizada  en el momento del nombramiento en Propiedad o de Inscripción en el Escalafón.
Es así como, la Entidad  territorial para el  año 2017 realizó 199 insripciones en el escalfon  docente 1278 correspondiente a docentes que habían solicitado aplazamiento en años anterior como tambien, 91 docentes nombrados en propiedad en el  año de los que venían en  periodo de prueba.  Es asi como a la fecha  existe registro de 85 docentes que han solicitado aplazamiento por estar cursando sus estudios de pedagogia entre otras razones y 20 no fueron inscritos por situaciones administrativas.
De acuerdo con la valoración establecida para este indicador su comportamiento en el presente año es Bueno.
El resultado del indicador esta siendo afectado por varios factores como:
En estos últimos concursos se han nombrado docentes profesionales de areas diferentes a la educación a los cuales, el mismo decreto les permite obtener el requisito de pedagogía y les otorga un plazo considerable para cursarlo, lo cual retrasa el proceso de inscripción.
En este proceso interviene otras Áreas como Planta, quien debe ingresar la novedad una vez se expida el decreto de nombramiento en propiedad y el Deapcho del Secretario en el Trámite de firma y numeración de las Resoluciones de Inscripción Escalafon.</t>
  </si>
  <si>
    <t>* Realizar una depuración con la oficina de Planta y personal de lagunas situaciones administrativas de los docentes, con el fin de establecer el estado real de los mismos.</t>
  </si>
  <si>
    <t>En atención a las nuevas Directrices del MEN, que indica que una vez cumplido el periodo de prueba y cumplidos los requisitos para su nombramiento en propiedad el docente debe contar con los requisitos para su Incripción en el Esclafon Docente y que la entidad territorial expedirá solamente un acto administrativo en el cual se nombra en propiedad y acto seguido se inscribe en el escalafón. En el año 2018 fueron revisados y sutanciados 292 funcionarios, de los cuales  245 cumplian con los requisitos para la inscripción y su documentación que fue remitida a la oficina de Planta y Personal, para la elaboración del corresponiente acto administrativo, quedando pendientes 47 docentes quienes solicitaron aplazamiento para el cumplimiento de los requisitos. Esto corresponde a una ejecución del 84% del proceso.</t>
  </si>
  <si>
    <t>La información de los docentes que cumplen requisitos para su Inscrición en el Escalafón fue remitida a la Oficina de Planta y personal</t>
  </si>
  <si>
    <t>Cuantificar el número de días que toma la ejecución del subproceso</t>
  </si>
  <si>
    <t>Determinar cuanto tiempo toman los trámites de ascenso en el escalafón docente.</t>
  </si>
  <si>
    <t xml:space="preserve">Días </t>
  </si>
  <si>
    <r>
      <t>FSIED: Fecha solicitud de</t>
    </r>
    <r>
      <rPr>
        <b/>
        <sz val="10"/>
        <rFont val="Arial"/>
        <family val="2"/>
      </rPr>
      <t xml:space="preserve"> acsenso en </t>
    </r>
    <r>
      <rPr>
        <sz val="10"/>
        <rFont val="Arial"/>
        <family val="2"/>
      </rPr>
      <t>el escalafón docente
FIRAED: Fecha en la que queda ascendido en el escalafón docente
NTSAED: Número total de solicitudes de ascenso en el escalafón docente</t>
    </r>
  </si>
  <si>
    <t>∑(FSIED-FIRAED) / NTSAED</t>
  </si>
  <si>
    <t>La información de fechas se toma de atencíón al ciudadano, en donde queda registrada la fecha de la solicitud y la entrega del acto administrativo.
El análisis de este indicador debe darse frente al comportamiento histórico del mismo.</t>
  </si>
  <si>
    <t>BUENO :               1- 21 dias</t>
  </si>
  <si>
    <t>REGULAR:       22-30 dias</t>
  </si>
  <si>
    <t>MALO:   mas de 30 dias</t>
  </si>
  <si>
    <t>Variable</t>
  </si>
  <si>
    <t>Número de solicitudes de ascenso recibidas en el semestre I -2015</t>
  </si>
  <si>
    <r>
      <t xml:space="preserve">El Decreto 2277 de 1979 fue expedido por el Gobierno Nacional con base en las facultades extraordinarias conferidas por la Ley 8a. de 1979 para adoptar las normas sobre el ejercicio de la profesión docente, alli se estableció el régimen especial para regular las condiciones de ingreso, estabilidad y </t>
    </r>
    <r>
      <rPr>
        <b/>
        <sz val="10"/>
        <rFont val="Arial"/>
        <family val="2"/>
      </rPr>
      <t xml:space="preserve">ascenso </t>
    </r>
    <r>
      <rPr>
        <sz val="10"/>
        <rFont val="Arial"/>
        <family val="2"/>
      </rPr>
      <t xml:space="preserve">de las personas que desempeñan la profesión docentes en los distintos niveles y modalidades del sistema educativo nacional.
Es así como, la Secretaría de Educación y Cultura adelanta el proceso de acenso de docentes aparados por el Decreto 2277 y para este periodo el resultado fue el siguiente:
  En el primer semestre de 2015 fueron recibidas para trámite de ascenso en el escalafón 224 solicitudes, de las cuales fueron tramitadas en este mismo semestre 193 quedando 31 pendientes para resolver en el segundo semestre, lo cual nos da un porcentaje de cumplimiento en el trámite de solicitudes del 84%.
El tiempo promedio utilizado por la Secretaría de Educación en resolver las solicitudes de ascenso fue de 36 días, periodo muy superior al establecido para los trámites que es de 15 días hábiles que equivalen aproximadamente a 22 días calendario.
Se debe tener en cuenta que existen factores que hacen que este proceso sea dispendioso, como lo es que la sustanciación de las solicitudes debe realizarse en el lugar donde se encuentran salvaguardadas las Historias Laborales, en el primer piso de la Gobernación; además, por el cumulo de trabajo ocasionado por estudios de hojas de vida para nombramientos en periodo de prueba concurso Docente y posteriores audiencias. 
</t>
    </r>
  </si>
  <si>
    <t>Técnico Operativo - Carrera</t>
  </si>
  <si>
    <t>Número de solicitudes  tramitadas en el semestre</t>
  </si>
  <si>
    <t>Número de solicitudes pendientes de trámite en el primer semestre I - 2015</t>
  </si>
  <si>
    <t>Tiempo promedio de ejecución del subproceso de ascenso en el escalafon docentes del decreto 2277, Semestre I -2015</t>
  </si>
  <si>
    <t>Número de solicitudes de ascenso recibidas en el semestre II- 2015</t>
  </si>
  <si>
    <t xml:space="preserve">El Decreto 2277 de 1979 fue expedido por el Gobierno Nacional con base en las facultades extraordinarias conferidas por la Ley 8a. de 1979 para adoptar las normas sobre el ejercicio de la profesión docente, alli se estableció el régimen especial para regular las condiciones de ingreso, estabilidad y ascenso de las personas que desempeñan la profesión docentes en los distintos niveles y modalidades del sistema educativo nacional.
Es así como, la Secretaría de Educación y Cultura adelanta el proceso de acenso de docentes aparados por el Decreto 2277 y para este periodo el resultado fue el siguiente:
Para el segundo semestre de 2015 fueron recibidas para trámite de ascenso en el escalafón 183 solicitudes, de las cuales fueron tramitadas en este mismo semestre 124 quedando 59 pendientes para resolver en el año 2016, lo cual nos da un porcentaje de cumplimiento en el trámite de solicitudes del 52%.
 El tiempo promedio utilizado por la Secretaría de Educación en resolver las solicitudes de ascenso fue de 60 días, periodo muy superior al establecido para los trámites que es de 15 días hábiles que equivalen aproximadamente a 22 días calendario.
Se debe tener en cuenta que existen otros factores que no permitieron el cumplimiento de la meta, puesto que el área no contó con la profesional Universitaria líder del proceso y encargada de la revisión jurídica de los Actos Administrativos proyectados desde el mes de octubre por encontrarse en licencia de maternidad y la administración Departamental no nombró reemplazo alguno.
</t>
  </si>
  <si>
    <t>Número de solicitudes  tramitadas en el semestre II - 2015</t>
  </si>
  <si>
    <t>Número de solicitudes pendientes de trámite en el primer semestre II - 2015</t>
  </si>
  <si>
    <t>Tiempo promedio de ejecución del subproceso de ascenso en el escalafon docentes del decreto 2277, semestre II -2015</t>
  </si>
  <si>
    <r>
      <t>30/12/2015</t>
    </r>
    <r>
      <rPr>
        <b/>
        <sz val="11"/>
        <rFont val="Arial"/>
        <family val="2"/>
      </rPr>
      <t xml:space="preserve"> </t>
    </r>
    <r>
      <rPr>
        <b/>
        <sz val="11"/>
        <color indexed="60"/>
        <rFont val="Arial"/>
        <family val="2"/>
      </rPr>
      <t>Total Anual</t>
    </r>
  </si>
  <si>
    <r>
      <t>Número de solicitudes de ascenso recibidas en el</t>
    </r>
    <r>
      <rPr>
        <sz val="10"/>
        <color indexed="60"/>
        <rFont val="Arial"/>
        <family val="2"/>
      </rPr>
      <t xml:space="preserve"> año</t>
    </r>
  </si>
  <si>
    <t>El Decreto 2277 de 1979 fue expedido por el Gobierno Nacional con base en las facultades extraordinarias conferidas por la Ley 8a. de 1979 para adoptar las normas sobre el ejercicio de la profesión docente, alli se estableció el régimen especial para regular las condiciones de ingreso, estabilidad y ascenso de las personas que desempeñan la profesión docentes en los distintos niveles y modalidades del sistema educativo nacional.
Es así como, la Secretaría de Educación y Cultura adelanta el proceso de acenso de docentes aparados por el Decreto 2277 y para este periodo el resultado fue el siguiente:
En el 2015 fueron recibidas para trámite de ascenso en el escalafón 407 solicitudes, de las cuales fueron tramitadas en este mismo año 348 quedando 59 pendientes para resolver en el segundo semestre, lo cual nos da un porcentaje de cumplimiento  en el tramite de solicitudes del 86%. El tiempo promedio utilizado por la Secretaría de Educación en resolver las solicitudes de ascenso fue de 45 días</t>
  </si>
  <si>
    <r>
      <t xml:space="preserve">Número de solicitudes  tramitadas en el </t>
    </r>
    <r>
      <rPr>
        <sz val="10"/>
        <color indexed="60"/>
        <rFont val="Arial"/>
        <family val="2"/>
      </rPr>
      <t>año</t>
    </r>
  </si>
  <si>
    <r>
      <t xml:space="preserve">Número de solicitudes pendientes de trámite en el  </t>
    </r>
    <r>
      <rPr>
        <sz val="10"/>
        <color indexed="60"/>
        <rFont val="Arial"/>
        <family val="2"/>
      </rPr>
      <t>año</t>
    </r>
  </si>
  <si>
    <t>Tiempo promedio de ejecución del subproceso de ascenso en el escalafon docentes del decreto 2277</t>
  </si>
  <si>
    <t xml:space="preserve">El Decreto 2277 de 1979 fue expedido por el Gobierno Nacional con base en las facultades extraordinarias conferidas por la Ley 8a. de 1979 para adoptar las normas sobre el ejercicio de la profesión docente, alli se estableció el régimen especial para regular las condiciones de ingreso, estabilidad y ascenso de las personas que desempeñan la profesión docentes en los distintos niveles y modalidades del sistema educativo nacional.
Es así como, la Secretaría de Educación y Cultura adelanta el proceso de acenso de docentes aparados por el Decreto 2277 y para este periodo el resultado fue el siguiente:
En el primer semestre de 2016 fueron presentadas para  ascenso en el escalafón 132 solicitudes, de las cuales fueron tramitadas en este mismo semestre 107 quedando 25 pendientes por resolver en el segundo semestre, lo cual nos da un porcentaje de cumplimiento en el número solicitudes tramitadas del 81%. 
El tiempo promedio utilizado por la Secretaría de Educación en resolver las solicitudes de ascenso fue de 63 días, periodo muy superior al establecido para los trámites que es de 15 días hábiles que equivalen aproximadamente a 22 días calendario.
Se debe tener en cuenta que la profesional Universitaria líder del proceso y encargada de la revisión jurídica se encontraba en licencia de maternidad, vacaciones e incapacidad hasta el mes de marzo, sin contar igualmente con el reemplazo.
</t>
  </si>
  <si>
    <t xml:space="preserve">El Decreto 2277 de 1979 fue expedido por el Gobierno Nacional con base en las facultades extraordinarias conferidas por la Ley 8a. de 1979 para adoptar las normas sobre el ejercicio de la profesión docente, alli se estableció el régimen especial para regular las condiciones de ingreso, estabilidad y ascenso de las personas que desempeñan la profesión docentes en los distintos niveles y modalidades del sistema educativo nacional.
Es así como, la Secretaría de Educación y Cultura adelanta el proceso de acenso de docentes aparados por el Decreto 2277 y para este periodo el resultado fue el siguiente:
Para el segundo semestre de 2016 fueron presentadas para trámite de ascenso en el escalafón 152 solicitudes, de las cuales fueron ejecutadas en este mismo semestre 105 quedando 47 pendientes para resolver en el año 2017, lo cual nos da un porcentaje de cumplimento en el número de solicitudes tramitadas del 69%.
El tiempo promedio utilizado por la Secretaría de Educación en resolver las solicitudes de ascenso fue de 56 días, periodo muy superior al establecido para los trámites que es de 15 días hábiles que equivalen aproximadamente a 22 días calendario.
Se debe tener en cuenta que para este semestre se presentó un cúmulo de trabajo por el proceso de Evaluación Diagnóstico formativa, el cual debía ajustarse a un cronograma de fechas establecidas por el Ministerio de Educación, lo cual obligó a todos los funcionarios del área a colaborar en el proceso dejando de lado temporalmente el proceso que estaban ejecutando
</t>
  </si>
  <si>
    <t>Número de solicitudes pendientes de trámite en el primer semestre II - 2016</t>
  </si>
  <si>
    <t>Tiempo promedio de ejecución del subproceso de ascenso en el escalafon docentes del decreto 2277, semestre II -2016</t>
  </si>
  <si>
    <r>
      <t>30/12/2016</t>
    </r>
    <r>
      <rPr>
        <b/>
        <sz val="11"/>
        <rFont val="Arial"/>
        <family val="2"/>
      </rPr>
      <t xml:space="preserve"> </t>
    </r>
    <r>
      <rPr>
        <b/>
        <sz val="11"/>
        <color indexed="60"/>
        <rFont val="Arial"/>
        <family val="2"/>
      </rPr>
      <t>Total Anual</t>
    </r>
  </si>
  <si>
    <t xml:space="preserve">El Decreto 2277 de 1979 fue expedido por el Gobierno Nacional con base en las facultades extraordinarias conferidas por la Ley 8a. de 1979 para adoptar las normas sobre el ejercicio de la profesión docente, alli se estableció el régimen especial para regular las condiciones de ingreso, estabilidad y ascenso de las personas que desempeñan la profesión docentes en los distintos niveles y modalidades del sistema educativo nacional.
Es así como, la Secretaría de Educación y Cultura adelanta el proceso de acenso de docentes aparados por el Decreto 2277 y para este periodo el resultado fue el siguiente:
En el 2016 fueron recibidas para trámite de ascenso en el escalafón 284 solicitudes, de las cuales fueron tramitadas en este mismo año 212, quedando 47 solicitudes pendientes para completar el trámite en el 2017 lo cual nos da un porcentaje de cumplimiento en trámite de solicitudes del 83%. 
 El tiempo promedio utilizado por la secretaría para este trámite en el 2016 fue de 59 días.
Es importante anotar, que se observa una disminución en número de solicitudes con respecto al año anterior donde hubo 407 y en este año se presentaron 284, pero contrariamente el tiempo promedio utilizado en el tramite subió al pasar de 45 días en el 2015 a 59 días en el 2016, por lo tanto se requiere revisar el proceso para trabajar efectivemente en los factores que están incidiendo en este fenómeno.
</t>
  </si>
  <si>
    <t>Número de solicitudes de ascenso recibidas en el semestre I -2017</t>
  </si>
  <si>
    <t xml:space="preserve">El Decreto 2277 de 1979 fue expedido por el Gobierno Nacional con base en las facultades extraordinarias conferidas por la Ley 8a. de 1979 para adoptar las normas sobre el ejercicio de la profesión docente, alli se estableció el régimen especial para regular las condiciones de ingreso, estabilidad y ascenso de las personas que desempeñan la profesión docentes en los distintos niveles y modalidades del sistema educativo nacional.
Es así como, la Secretaría de Educación y Cultura adelanta el proceso de ascenso de docentes regidos por el Decreto 2277 y para este periodo el resultado fue el siguiente:
En el primer semestre de 2016 fueron presentadas para  ascenso en el escalafón 130 solicitudes, de las cuales fueron tramitadas en este mismo semestre 56 quedando 74 pendientes por resolver en el segundo semestre, lo cual nos da un porcentaje de cumplimiento en el número solicitudes tramitadas del 43%. 
El tiempo promedio utilizado por la Secretaría de Educación en resolver las solicitudes de ascenso fue de 69 días, periodo muy superior al establecido para los trámites que es de 15 días hábiles que equivalen aproximadamente a 22 días calendario.
</t>
  </si>
  <si>
    <t>Número de solicitudes pendientes de trámite en el primer semestre I - 2017</t>
  </si>
  <si>
    <t>Tiempo promedio de ejecución del subproceso de ascenso en el escalafon docentes del decreto 2277, Semestre I -2017</t>
  </si>
  <si>
    <t>Número de solicitudes de ascenso recibidas en el semestre II- 2017</t>
  </si>
  <si>
    <t xml:space="preserve">El Decreto 2277 de 1979 fue expedido por el Gobierno Nacional con base en las facultades extraordinarias conferidas por la Ley 8a. de 1979 para adoptar las normas sobre el ejercicio de la profesión docente, alli se estableció el régimen especial para regular las condiciones de ingreso, estabilidad y ascenso de las personas que desempeñan la profesión docentes en los distintos niveles y modalidades del sistema educativo nacional.
Es así como, la Secretaría de Educación y Cultura adelanta el proceso de ascenso de docentes regidos por el Decreto 2277 y para este periodo el resultado fue el siguiente:
Para el segundo semestre de 2017 fueron presentadas para trámite de ascenso en el escalafón 48 solicitudes, de las cuales fueron ejecutadas en este mismo semestre 48, además se tramitaron las 74 que quedaron pendientes del primer semestre, lo cual nos da un porcentaje de cumplimento en el número de solicitudes tramitadas del 100%
El tiempo promedio utilizado por la Secretaría de Educación en resolver las solicitudes de ascenso fue de 39 días, periodo muy superior al establecido para los trámites que es de 15 días hábiles que equivalen aproximadamente a 22 días calendario.
</t>
  </si>
  <si>
    <t>Número de solicitudes  tramitadas en el semestre II - 2017</t>
  </si>
  <si>
    <t>Número de solicitudes pendientes de trámite en el primer semestre II - 2017</t>
  </si>
  <si>
    <t>Tiempo promedio de ejecución del subproceso de ascenso en el escalafon docentes del decreto 2277, semestre II -2017</t>
  </si>
  <si>
    <r>
      <rPr>
        <b/>
        <sz val="11"/>
        <rFont val="Arial"/>
        <family val="2"/>
      </rPr>
      <t xml:space="preserve">29/12/2017 </t>
    </r>
    <r>
      <rPr>
        <b/>
        <sz val="11"/>
        <color indexed="60"/>
        <rFont val="Arial"/>
        <family val="2"/>
      </rPr>
      <t>Total Anual</t>
    </r>
  </si>
  <si>
    <r>
      <t>Número de solicitudes de ascenso recibidas en el</t>
    </r>
    <r>
      <rPr>
        <sz val="10"/>
        <color theme="1"/>
        <rFont val="Arial"/>
        <family val="2"/>
      </rPr>
      <t xml:space="preserve"> año</t>
    </r>
  </si>
  <si>
    <t xml:space="preserve">El Decreto 2277 de 1979 fue expedido por el Gobierno Nacional con base en las facultades extraordinarias conferidas por la Ley 8a. de 1979 para adoptar las normas sobre el ejercicio de la profesión docente, alli se estableció el régimen especial para regular las condiciones de ingreso, estabilidad y ascenso de las personas que desempeñan la profesión docentes en los distintos niveles y modalidades del sistema educativo nacional.
Es así como, la Secretaría de Educación y Cultura adelanta el proceso de ascenso de docentes regidos por el Decreto 2277 y para este periodo el resultado fue el siguiente:
En el 2017 fueron recibidas para trámite de ascenso en el escalafón 178 solicitudes, que tramitadas en este mismo año con un porcentaje de cumplimiento en trámite de solicitudes del 100%. 
 El tiempo promedio utilizado por la secretaría para este trámite en el 2017 fue de 61 días.
Es importante anotar, que se observa una disminución en número de solicitudes con respecto al año anterior donde hubo 284 y en este año se presentaron 178, pero contrariamente el tiempo promedio utilizado en el tramite subió al pasar de 59 días en el 2016 a 61 días en el 2017, por lo tanto se requiere revisar el proceso para trabajar efectivamente en los factores que están incidiendo en este fenómeno.
</t>
  </si>
  <si>
    <r>
      <t xml:space="preserve">Número de solicitudes  tramitadas en el </t>
    </r>
    <r>
      <rPr>
        <sz val="10"/>
        <color theme="1"/>
        <rFont val="Arial"/>
        <family val="2"/>
      </rPr>
      <t>año</t>
    </r>
  </si>
  <si>
    <t>Número de solicitudes pendientes de trámite en el  año</t>
  </si>
  <si>
    <t>Número de solicitudes de ascenso recibidas en el semestre I -2018</t>
  </si>
  <si>
    <t>El Decreto 2277 de 1979 fue expedido por el Gobierno Nacional con base en las facultades extraordinarias conferidas por la Ley 8a. de 1979 para adoptar las normas sobre el ejercicio de la profesión docente, alli se estableció el régimen especial para regular las condiciones de ingreso, estabilidad y ascenso de las personas que desempeñan la profesión docentes en los distintos niveles y modalidades del sistema educativo nacional.
Es así como, la Secretaría de Educación y Cultura adelanta el proceso de ascenso de docentes regidos por el Decreto 2277 y para este periodo el resultado fue el siguiente:
En el primer semestre de 2018 fueron presentadas para  ascenso en el escalafón 59 solicitudes, de las cuales fueron tramitadas en este mismo semestre 54 quedando 5 pendientes por resolver en el segundo semestre, lo cual nos da un porcentaje de cumplimiento en el número solicitudes tramitadas del 91,52%. 
El tiempo promedio utilizado por la Secretaría de Educación en resolver las solicitudes de ascenso fue de 30 días, periodo regular al establecido para los trámites que es de 15 días hábiles que equivalen aproximadamente a 22 días calendario.</t>
  </si>
  <si>
    <t>Número de solicitudes pendientes de trámite en el primer semestre I - 2018</t>
  </si>
  <si>
    <t>Tiempo promedio de ejecución del subproceso de ascenso en el escalafon docentes del decreto 2277, Semestre I -2018</t>
  </si>
  <si>
    <t>Número de solicitudes de ascenso recibidas en el semestre II- 2018</t>
  </si>
  <si>
    <t>El Decreto 2277 de 1979 fue expedido por el Gobierno Nacional con base en las facultades extraordinarias conferidas por la Ley 8a. de 1979 para adoptar las normas sobre el ejercicio de la profesión docente, alli se estableció el régimen especial para regular las condiciones de ingreso, estabilidad y ascenso de las personas que desempeñan la profesión docentes en los distintos niveles y modalidades del sistema educativo nacional.
Es así como, la Secretaría de Educación y Cultura adelanta el proceso de ascenso de docentes regidos por el Decreto 2277 y para este periodo el resultado fue el siguiente:
Para el segundo semestre de 2018 fueron presentadas para trámite de ascenso en el escalafón 93 solicitudes, de las cuales fueron ejecutadas en este mismo semestre 90, además se tramitaron las 5 que quedaron pendientes del primer semestre, lo cual nos da un porcentaje de cumplimento en el número de solicitudes tramitadas del 96,77%
El tiempo promedio utilizado por la Secretaría de Educación en resolver las solicitudes de ascenso fue de 29 días, periodo regular al establecido para los trámites que es de 15 días hábiles que equivalen aproximadamente a 22 días calendario.</t>
  </si>
  <si>
    <t>Número de solicitudes  tramitadas en el semestre II - 2018</t>
  </si>
  <si>
    <t>Número de solicitudes pendientes de trámite en el segundo semestre II - 2018</t>
  </si>
  <si>
    <t>Tiempo promedio de ejecución del subproceso de ascenso en el escalafon docentes del decreto 2277, semestre II -2018</t>
  </si>
  <si>
    <t>29/12/2018 Total Anual</t>
  </si>
  <si>
    <t>Número de solicitudes de ascenso recibidas en el año</t>
  </si>
  <si>
    <t>El Decreto 2277 de 1979 fue expedido por el Gobierno Nacional con base en las facultades extraordinarias conferidas por la Ley 8a. de 1979 para adoptar las normas sobre el ejercicio de la profesión docente, alli se estableció el régimen especial para regular las condiciones de ingreso, estabilidad y ascenso de las personas que desempeñan la profesión docentes en los distintos niveles y modalidades del sistema educativo nacional.
Es así como, la Secretaría de Educación y Cultura adelanta el proceso de ascenso de docentes regidos por el Decreto 2277 y para este periodo el resultado fue el siguiente:
En el 2018 fueron recibidas para trámite de ascenso en el escalafón 152 solicitudes, que tramitadas en este mismo año con un porcentaje de cumplimiento en trámite de solicitudes del 98,2%. 
 El tiempo promedio utilizado por la secretaría para este trámite en el 2018 fue de 29 días.
Es importante anotar, que se observa una disminución en número de solicitudes con respecto al año anterior donde hubo 178 y en este año se presentaron 152, el tiempo promedio utilizado en el tramite bajó al pasar de 61 días en el 2017 a 29 días en el 2018.</t>
  </si>
  <si>
    <t>Número de solicitudes  tramitadas en el año</t>
  </si>
  <si>
    <t>Número de solicitudes de ascenso recibidas en el semestre I -2019</t>
  </si>
  <si>
    <r>
      <t xml:space="preserve">El Decreto 2277 de 1979 fue expedido por el Gobierno Nacional con base en las facultades extraordinarias conferidas por la Ley 8a. de 1979 para adoptar las normas sobre el ejercicio de la profesión docente, alli se estableció el régimen especial para regular las condiciones de ingreso, estabilidad y ascenso de las personas que desempeñan la profesión docentes en los distintos niveles y modalidades del sistema educativo nacional.
Es así como, la Secretaría de Educación y Cultura adelanta el proceso de ascenso de docentes regidos por el Decreto 2277 y para este periodo el resultado fue el siguiente:
En el primer semestre de 2019 fueron presentadas para  ascenso en el escalafón 68 solicitudes, de las cuales fueron tramitadas en este mismo semestre 62 quedando 6 pendientes por resolver en el segundo semestre, lo cual nos da un porcentaje de cumplimiento en el número solicitudes tramitadas del </t>
    </r>
    <r>
      <rPr>
        <sz val="11"/>
        <rFont val="Calibri"/>
        <family val="2"/>
      </rPr>
      <t xml:space="preserve">91,17%. </t>
    </r>
    <r>
      <rPr>
        <sz val="10"/>
        <color theme="1"/>
        <rFont val="Arial"/>
        <family val="2"/>
      </rPr>
      <t xml:space="preserve">
El tiempo promedio utilizado por la Secretaría de Educación en resolver las solicitudes de ascenso fue de 25 días, periodo regular al establecido para los trámites que es de 15 días hábiles que equivalen aproximadamente a 22 días calendario.
</t>
    </r>
  </si>
  <si>
    <t>Número de solicitudes  tramitadas en el semestre 2019</t>
  </si>
  <si>
    <t>Número de solicitudes pendientes de trámite en el primer semestre I - 2019</t>
  </si>
  <si>
    <t>Tiempo promedio de ejecución del subproceso de ascenso en el escalafon docentes del decreto 2277, Semestre I -2019</t>
  </si>
  <si>
    <t>Número de solicitudes de ascenso recibidas en el semestre II -2019</t>
  </si>
  <si>
    <t xml:space="preserve">El Decreto 2277 de 1979 fue expedido por el Gobierno Nacional con base en las facultades extraordinarias conferidas por la Ley 8a. de 1979 para adoptar las normas sobre el ejercicio de la profesión docente, alli se estableció el régimen especial para regular las condiciones de ingreso, estabilidad y ascenso de las personas que desempeñan la profesión docentes en los distintos niveles y modalidades del sistema educativo nacional.
Es así como, la Secretaría de Educación y Cultura adelanta el proceso de ascenso de docentes regidos por el Decreto 2277 y para este periodo el resultado fue el siguiente:
Para el segundo semestre de 2019 fueron presentadas para trámite de ascenso en el escalafón 79 solicitudes, de las cuales fueron ejecutadas en este mismo semestre 71, además se tramitaron las 6 que quedaron pendientes del primer semestre, lo cual nos da un porcentaje de cumplimento en el número de solicitudes tramitadas del 97.46%
El tiempo promedio utilizado por la Secretaría de Educación en resolver las solicitudes de ascenso fue de 26 días, periodo regular al establecido para los trámites que es de 15 días hábiles que equivalen aproximadamente a 22 días calendario..
</t>
  </si>
  <si>
    <t>Tiempo promedio de ejecución del subproceso de ascenso en el escalafon docentes del decreto 2277, Semestre II -2019</t>
  </si>
  <si>
    <r>
      <t xml:space="preserve">29/12/2019 </t>
    </r>
    <r>
      <rPr>
        <b/>
        <sz val="11"/>
        <color indexed="60"/>
        <rFont val="Arial"/>
        <family val="2"/>
      </rPr>
      <t>Total Anual</t>
    </r>
  </si>
  <si>
    <t>El Decreto 2277 de 1979 fue expedido por el Gobierno Nacional con base en las facultades extraordinarias conferidas por la Ley 8a. de 1979 para adoptar las normas sobre el ejercicio de la profesión docente, alli se estableció el régimen especial para regular las condiciones de ingreso, estabilidad y ascenso de las personas que desempeñan la profesión docentes en los distintos niveles y modalidades del sistema educativo nacional.
Es así como, la Secretaría de Educación y Cultura adelanta el proceso de ascenso de docentes regidos por el Decreto 2277 y para este periodo el resultado fue el siguiente:
En el 2019 fueron recibidas para trámite de ascenso en el escalafón 147 solicitudes, que tramitadas en este mismo año con un porcentaje de cumplimiento en trámite de solicitudes del 94.55%. 
 El tiempo promedio utilizado por la secretaría para este trámite en el 2019 fue de 25 días.
Es importante anotar, que se observa una disminución en número de solicitudes con respecto al año anterior donde hubo 152 y en este año se presentaron 147, el tiempo promedio utilizado en el tramite bajó al pasar de 29 días en el 2018 a 25 días en el 2019.</t>
  </si>
  <si>
    <t>Número de solicitudes de ascenso recibidas en el semestre I -2020</t>
  </si>
  <si>
    <t xml:space="preserve">
El Decreto 2277 de 1979 fue expedido por el Gobierno Nacional con base en las facultades extraordinarias conferidas por la Ley 8a. de 1979 para adoptar las normas sobre el ejercicio de la profesión docente, alli se estableció el régimen especial para regular las condiciones de ingreso, estabilidad y ascenso de las personas que desempeñan la profesión docentes en los distintos niveles y modalidades del sistema educativo nacional.
Es así como, la Secretaría de Educación y Cultura adelanta el proceso de ascenso de docentes regidos por el Decreto 2277 y para este periodo el resultado fue el siguiente:
En el primer semestre de 2020 fueron presentadas para  ascenso en el escalafón 24 solicitudes, de las cuales fueron tramitadas en este mismo semestre 21 quedando 3 pendientes por resolver en el segundo semestre, lo cual nos da un porcentaje de cumplimiento en el número solicitudes tramitadas del 87.5%. 
El tiempo promedio utilizado por la Secretaría de Educación en resolver las solicitudes de ascenso fue de 6  días, periodo BUENO al establecido para los trámites que es de 21 días hábiles calendario.
</t>
  </si>
  <si>
    <t>Número de solicitudes  tramitadas en el semestre 2020</t>
  </si>
  <si>
    <t>Número de solicitudes pendientes de trámite en el primer semestre I - 2020</t>
  </si>
  <si>
    <t>Tiempo promedio de ejecución del subproceso de ascenso en el escalafon docentes del decreto 2277, Semestre I -2020</t>
  </si>
  <si>
    <t>Número de solicitudes de ascenso recibidas en el semestre II- 2020</t>
  </si>
  <si>
    <t xml:space="preserve">El Decreto 2277 de 1979 fue expedido por el Gobierno Nacional con base en las facultades extraordinarias conferidas por la Ley 8a. de 1979 para adoptar las normas sobre el ejercicio de la profesión docente, alli se estableció el régimen especial para regular las condiciones de ingreso, estabilidad y ascenso de las personas que desempeñan la profesión docentes en los distintos niveles y modalidades del sistema educativo nacional.
Es así como, la Secretaría de Educación y Cultura adelanta el proceso de ascenso de docentes regidos por el Decreto 2277 y para este periodo el resultado fue el siguiente:
Para el segundo semestre de 2020 fueron presentadas para trámite de ascenso en el escalafón 32 solicitudes, de las cuales fueron ejecutadas en este mismo semestre 28 y tramitando las 3 que quedaron pendientes del primer semestre, lo cual nos da un porcentaje de cumplimento en el número de solicitudes tramitadas del 90.32%
El tiempo promedio utilizado por la Secretaría de Educación en resolver las solicitudes de ascenso fue de 31 días, periodo malo al establecido para los trámites que es de 15 días hábiles que equivalen aproximadamente a 22 días calendario.
esto concecuencia en la demora de nombramiento y/o Encargo  de una profesional universitario para la dependencia, la que venia en el proceso renuncio. </t>
  </si>
  <si>
    <t>Número de solicitudes  tramitadas en el semestre II - 2020</t>
  </si>
  <si>
    <t>Número de solicitudes pendientes de trámite en el segundo semestre II - 2020</t>
  </si>
  <si>
    <t>Tiempo promedio de ejecución del subproceso de ascenso en el escalafon docentes del decreto 2277, semestre II -2020</t>
  </si>
  <si>
    <t>20/12/2020 Total Anual</t>
  </si>
  <si>
    <t>El Decreto 2277 de 1979 fue expedido por el Gobierno Nacional con base en las facultades extraordinarias conferidas por la Ley 8a. de 1979 para adoptar las normas sobre el ejercicio de la profesión docente, alli se estableció el régimen especial para regular las condiciones de ingreso, estabilidad y ascenso de las personas que desempeñan la profesión docentes en los distintos niveles y modalidades del sistema educativo nacional.
Es así como, la Secretaría de Educación y Cultura adelanta el proceso de ascenso de docentes regidos por el Decreto 2277 y para este periodo el resultado fue el siguiente:
En el 2020 fueron recibidas para trámite de ascenso en el escalafón 59 solicitudes, que tramitadas en este mismo año con un porcentaje de cumplimiento en trámite de solicitudes del 93.22%. 
 El tiempo promedio utilizado por la secretaría para este trámite en el 2020 fue de 19 días.
Es importante anotar, que se observa una disminución en número de solicitudes con respecto al año anterior donde hubo 147 y en este año se presentaron 59,  el tiempo promedio utilizado en el tramite mejoró al pasar de 25 días en el 2019 a 19 días en el 2020.</t>
  </si>
  <si>
    <t>tiempo</t>
  </si>
  <si>
    <t>semestre 1</t>
  </si>
  <si>
    <t>semestre 2</t>
  </si>
  <si>
    <t>total</t>
  </si>
  <si>
    <t>SEMESTRE I</t>
  </si>
  <si>
    <t>SEMESTRE 2</t>
  </si>
  <si>
    <t xml:space="preserve">TOTAL </t>
  </si>
  <si>
    <t>PERIODO</t>
  </si>
  <si>
    <t>DIAS PROMEDIO</t>
  </si>
  <si>
    <t>SEMESTRE 1 -2015</t>
  </si>
  <si>
    <t>SEMESTRE 2 -2015</t>
  </si>
  <si>
    <t>SEMESTRE 1 -2016</t>
  </si>
  <si>
    <t>SEMESTRE 2 -2016</t>
  </si>
  <si>
    <t>SEMESTRE 1 -2017</t>
  </si>
  <si>
    <t>SEMESTRE 2 -2017</t>
  </si>
  <si>
    <t>Cuantificar el porcentaje de docentes que se reubican anualmente en el escalafon docente</t>
  </si>
  <si>
    <t>Determinar cuantos docentes nombrados en propiedad e inscritos son reubicados en el escalafon docente</t>
  </si>
  <si>
    <t>TDNPSR=Total de docentes que fueron nombrados en propiedad sujetos de reubicacion y ascenso en el escalafon docente
TDCRRE=Total de docentes que cumplen los requisitos para ser reubicados y ascedidos  en el escalafon</t>
  </si>
  <si>
    <t>(TDCRRE/TDNPSR)*100</t>
  </si>
  <si>
    <t>La información se toma de las comunicaciones del MEN quienes envian el listado de los docentes que deben ser reubicados o ascendidos y a quienes se les debe analizar el cumplimiento de requisitos</t>
  </si>
  <si>
    <t>Técnico Administrativo de Recursos Humanos</t>
  </si>
  <si>
    <t>REGULAR:      &gt;= 60 : &lt;80%</t>
  </si>
  <si>
    <t>El resultado del indicador para el 2015 es de 91,61%, que se encuentra ubicado dentro de la escala de valoración bueno.
En este mismo año se revisó la documentación para cumplimiento de requistos de 298 docentes que según el MEN podían ser reubicados de los cuales una vez revisado el cumplimiento de requisitos fueron ascendidos 273.</t>
  </si>
  <si>
    <t>La medición de este indicadorse realizó con el fin de detrrminar la Línea Base y poder compararla con la 2016, esta medición se realizó en el 2016</t>
  </si>
  <si>
    <t xml:space="preserve">
Auxiliar Administrativo
</t>
  </si>
  <si>
    <t>En el año 2016 el Ministerio de Educación, remitió al departamento del Tolima un listado de 826 docentes que presentaron la Evaluación de Carácter Diagnóstica Formativa -ECDF; a la Secretaría le correspondía revisar el cumplimeiento de requisitos para ascender.
  Una vez ejecutado este proceso  fueron ascendidos 556; que equivalen al 67,3% de los docentes; lo cual hace que el indicador esté ubicado en un rango de evaluación regular.
Es importante anotar, que los funcionarios del Área  hicieron revisión del cumplimento de los requisitos al 100% de los docentes remitidos por el MEN, y que el cumplimiento del indicador se ve afectado directamente, por el lleno de los requisitos por parte de los docentes.</t>
  </si>
  <si>
    <t>Depuarar el listado nenviado por el MEN de los docentes aspirantes  a reubicaciones y ascensos con el fin de establecer los que cumplen con el requisito y así racionalizar el recurso</t>
  </si>
  <si>
    <t>En el año 2017 el Ministerio de Educación, remitió al departamento del Tolima un listado de 434 docentes que presentaron la Evaluación de Carácter Diagnóstica Formativa -ECDF; a la Secretaría le correspondía revisar el cumplimeiento de requisitos para ascender.
  Una vez ejecutado este proceso  fueron ascendidos 429; que equivalen al 98,8% de los docentes; lo cual hace que el indicador esté ubicado en un rango de evaluación BUENO.
Es importante anotar, que los funcionarios del Área  hicieron revisión del cumplimento de los requisitos al 100% de los docentes remitidos por el MEN, y que el cumplimiento del indicador se ve afectado directamente, por el lleno de los requisitos por parte de los docentes.</t>
  </si>
  <si>
    <t>Depurar el listado enviado por el MEN de los docentes aspirantes  a reubicaciones y ascensos con el fin de establecer los que cumplen con el requisito y así racionalizar el recurso</t>
  </si>
  <si>
    <t>El ministerio de Educación Nacional atendiendo a lo preceptuado en el Decreto 1278 de 2002, estatuto de profesionalización docente, convoco a concurso a los docentes.
Mediante resolución No. 018407 del 29 de  2018  estableció  las reglas  'la estructura para el proceso de evaluación voluntaria que tratan los artículos 35 y el numeral 2 del artículo 36 del Decreto Ley 1278 de 2002 para el ascenso de grado o la reubicación de nivel salarial de los educadores oficiales regidos por dicha norma, de conformidad con el cronograma establecido para el proceso de evaluación de carácter diagnóstica formativa, que iniciará trámites en el año 2018 y se desarrollará durante el año 2019.
 La Secretaria de Educación y cultura adoptó la resolución y adelantó el proceso tendiente a reubicar o ascender al docente, para lo cual es Ministerio de Educación envió un listado de 1800 docentes inscritos y habilitados para el concurso, cuyas historias laborales fueron revisadas a fin de validar el cumplimiento de los requisitos.
Por su parte la secretaría de Educación habilitó a 1788 docentes, de los cuales aprobaron 659 terecera cohorte y allegarón listado de 68 docentes segunda cohorte y 10 caso especiales.  y un docente  que se le negó el ascenso por no acredaitar el requisito dentro de los terminos. Para un total de 736 docentes reubicados y ascendidos.                                                El indicador nos arroja que tan solo el 41% de  los docentes superaaron la prueba, en el  proceso de ECDF, lo que conlleva a estbelcer que es malo el rango de  éste indicador y que algo está fallando en los docentes a la hora de presentar las pruebas para superar el concurso de la Evalución diagnostica Formativa</t>
  </si>
  <si>
    <t>Equipo de trabajo de la oficina de Administración de carrera</t>
  </si>
  <si>
    <t>enero de 2020</t>
  </si>
  <si>
    <t>2020 no realizo convocatoria el MEN ni lo que va del 2021.</t>
  </si>
  <si>
    <t>Porcentaje de evaluaciones de desempeño del personal docente nombrado en propiedad según decreto 1278, registradas en el sistema</t>
  </si>
  <si>
    <t>Cuantificar el número de Evaluaciones de Desempeño de los Docentes nombrados en propiedad regidos por el Decreto 1278 de 2002, realizadas y cargadas al Modulo de Evaluación de Desempeño- Plataforma Humano</t>
  </si>
  <si>
    <t>Determinar cuantas Evaluaciones de Desempeño están cargadas en el Sistema</t>
  </si>
  <si>
    <t>PORCENTAJE</t>
  </si>
  <si>
    <t xml:space="preserve">NDSE: Número de Docentes sujetos de Evaluación
ERME: Número de Evaluaciones Registradas en el Sistema por parte de los Evaluadores
NTE: </t>
  </si>
  <si>
    <t>(ERME/NDSE )*100</t>
  </si>
  <si>
    <t>Número de Evaluaciones Registradas en el Sistema por parte de los Evaluadores sobre Número de docentes nombrados en propiedad  del decreto 1278 sujetos de Evaluacion, por 100</t>
  </si>
  <si>
    <t xml:space="preserve"> Administrativo de Recursos Humanos</t>
  </si>
  <si>
    <t>Profesional Universitario (Administración de Carrera)</t>
  </si>
  <si>
    <t>REGULAR:      &gt;= 80 : &lt;90%</t>
  </si>
  <si>
    <t>PROCESO H04. ADMINISTRAción DE CARRERA</t>
  </si>
  <si>
    <t>% de Doc. revisados</t>
  </si>
  <si>
    <t xml:space="preserve">La evaluación del desempeño laboral de docentes y directivos docentes hace parte de un compromiso nacional con la calidad de la educación, que debe propiciar la reflexión permanente, tanto individual como colectiva, sobre las posibilidades de crecimiento personal y profesional del talento humano encargado de dirigir las instituciones educativas y de liderar los procesos de enseñanza y aprendizaje en las aulas colombianas.
Esta evaluación constituye una herramienta invaluable para el mejoramiento, a partir de la cual los docentes y directivos docentes, los establecimientos educativos, las entidades territoriales y el país podrán trazar estrategias que conduzcan a la adquisición y el desarrollo efectivo de las competencias que requieren los docentes para que los niños, niñas y jóvenes del país accedan a una educación de mayor calidad.
La evaluación de desempeño es un proceso que permite obtener información sobre el nivel de logro y los resultados de los educadores, en el ejercicio de sus responsabilidades en los establecimientos educativos en los que laboran. Se basa en el análisis del desempeño de los docentes y directivos docentes, frente a un conjunto de indicadores establecidos previamente.
La evaluación de desempeño se caracteriza por ser un proceso:
• Continuo: porque se realiza durante todo el año escolar, para propiciar la reflexión permanente sobre los logros y los resultados de los educadores.
• Sistemático: porque requiere de planeación y organización para obtener información confiable y representativa del desempeño de los educadores.
• Basado en la evidencia: puesto que se sustenta en pruebas y demostraciones concretas que garanticen objetividad.
• Orientado al mejoramiento: este proceso debe culminar cada año con la formulación concertada entre evaluadores y evaluados, de un Plan de Desarrollo Personal y Profesional, que apoye el desarrollo individual de las competencias de los docentes, coordinadores, rectores y directores rurales del país.
Allí se evalúan las competencias de los educadores (que se definen como características internas de las personas, que implican la interacción entre conocimientos, habilidades y disposiciones). Las competencias se relacionan con el desempeño laboral de las personas, puesto que determinan su capacidad para enfrentar diferentes situaciones con creatividad y flexibilidad.
Para este proceso se evalúan las competencias funcionales y comportamentales de los docentes y los directivos docentes. Las funcionales, que tienen un valor del 70% sobre el resultado total de la evaluación, se refieren al desempeño de responsabilidades específicas. Las comportamentales, que constituyen el 30% de la evaluación, implican las actitudes, los valores, los intereses y las motivaciones con que los educadores cumplen sus funciones. En este periodo el resultado fue el siguiente:
En el mes de enero del año 2016, en la planta del departamento del Tolima, estaban nombrados en propiedad por el Decreto1278, un total de 1.795 docentes de los cuales 1.672 entregaron su evaluación anual, lo cual corresponde al 93% de los docentes, quedaron entonces 123 docentes a quienes no se les pudo evaluar ya que al momento de la evaluación presentaban situaciones administrativas que impedian el proceso, como encontrase en periodo de prueba en otra entidad territorial o en el mismo departamento, por incapacidades de más de 8 meses, o por privación de la libertad. 
La evaluación del desempeño laboral de docentes y directivos docentes hace parte de un compromiso nacional con la calidad de la educación, que debe propiciar la reflexión permanente, tanto individual como colectiva, sobre las posibilidades de crecimiento personal y profesional del talento humano encargado de dirigir las instituciones educativas y de liderar los procesos de enseñanza y aprendizaje en las aulas colombianas.
Esta evaluación constituye una herramienta invaluable para el mejoramiento, a partir de la cual los docentes y directivos docentes, los establecimientos educativos, las entidades territoriales y el país podrán trazar estrategias que conduzcan a la adquisición y el desarrollo efectivo de las competencias que requieren los docentes para que los niños, niñas y jóvenes del país accedan a una educación de mayor calidad.
</t>
  </si>
  <si>
    <t xml:space="preserve">* Solicitar mediante comunicación escrita, a la Oficina de GTICS, la gestión para el ajuste al sistema humano en el sentido que permita detallar algunas situaciones administrativas que retasan el proceso
</t>
  </si>
  <si>
    <t>Auxiliar Administrativo Carrrera</t>
  </si>
  <si>
    <t>EN EJECUCIÓN</t>
  </si>
  <si>
    <t xml:space="preserve">La evaluación del desempeño laboral de docentes y directivos docentes hace parte de un compromiso nacional con la calidad de la educación, que debe propiciar la reflexión permanente, tanto individual como colectiva, sobre las posibilidades de crecimiento personal y profesional del talento humano encargado de dirigir las instituciones educativas y de liderar los procesos de enseñanza y aprendizaje en las aulas colombianas.
Esta evaluación constituye una herramienta invaluable para el mejoramiento, a partir de la cual los docentes y directivos docentes, los establecimientos educativos, las entidades territoriales y el país podrán trazar estrategias que conduzcan a la adquisición y el desarrollo efectivo de las competencias que requieren los docentes para que los niños, niñas y jóvenes del país accedan a una educación de mayor calidad.
La evaluación de desempeño es un proceso que permite obtener información sobre el nivel de logro y los resultados de los educadores, en el ejercicio de sus responsabilidades en los establecimientos educativos en los que laboran. Se basa en el análisis del desempeño de los docentes y directivos docentes, frente a un conjunto de indicadores establecidos previamente.
La evaluación de desempeño se caracteriza por ser un proceso:
• Continuo: porque se realiza durante todo el año escolar, para propiciar la reflexión permanente sobre los logros y los resultados de los educadores.
• Sistemático: porque requiere de planeación y organización para obtener información confiable y representativa del desempeño de los educadores.
• Basado en la evidencia: puesto que se sustenta en pruebas y demostraciones concretas que garanticen objetividad.
• Orientado al mejoramiento: este proceso debe culminar cada año con la formulación concertada entre evaluadores y evaluados, de un Plan de Desarrollo Personal y Profesional, que apoye el desarrollo individual de las competencias de los docentes, coordinadores, rectores y directores rurales del país.
Allí se evalúan las competencias de los educadores (que se definen como características internas de las personas, que implican la interacción entre conocimientos, habilidades y disposiciones). Las competencias se relacionan con el desempeño laboral de las personas, puesto que determinan su capacidad para enfrentar diferentes situaciones con creatividad y flexibilidad.
Para este proceso se evalúan las competencias funcionales y comportamentales de los docentes y los directivos docentes. Las funcionales, que tienen un valor del 70% sobre el resultado total de la evaluación, se refieren al desempeño de responsabilidades específicas. Las comportamentales, que constituyen el 30% de la evaluación, implican las actitudes, los valores, los intereses y las motivaciones con que los educadores cumplen sus funciones. En este periodo el resultado fue el siguiente:
En el mes de enero del año 2017, en la planta del departamento del Tolima, estaban nombrados en propiedad por el Decreto 1278, un total de 2,399 docentes de los cuales 2,350 entregaron su evaluación anual, lo cual corresponde al 98% de los docentes. Los 49 docentes restantes a quienes no se les pudo evaluar, presentaban al momento de la evaluación, situaciones administrativas que impedían el proceso: incapacidades de más de 8 meses, por privación de la libertad, licencias no remunerdas, comisiones sindicales, y algunos a la fecha estan en proceso de evaluación. 
La evaluación del desempeño laboral de docentes y directivos docentes hace parte de un compromiso nacional con la calidad de la educación, que debe propiciar la reflexión permanente, tanto individual como colectiva, sobre las posibilidades de crecimiento personal y profesional del talento humano encargado de dirigir las instituciones educativas y de liderar los procesos de enseñanza y aprendizaje en las aulas colombianas.
Esta evaluación constituye una herramienta invaluable para el mejoramiento, a partir de la cual los docentes y directivos docentes, los establecimientos educativos, las entidades territoriales y el país podrán trazar estrategias que conduzcan a la adquisición y el desarrollo efectivo de las competencias que requieren los docentes para que los niños, niñas y jóvenes del país accedan a una educación de mayor calidad.
</t>
  </si>
  <si>
    <t xml:space="preserve">1)  Verificar las razones que impidieron la Evaluación de desempeño anual a los 36 docentes, que no tienen justificada la ausencia de su evaluación faltantes a través de correos electrónicos y o solicitar copia si es que fue elaborada en formato de la comisión para proceder con el debido cargue en plataforma Humano Web.  2) Trabajar conjuntamente con el área de Inspección y vigilancia para que se terminen de realizar las evaluaciones pendientes de los docentes que ya la solicitaron y que no presentaron por diversas situaciones.   
</t>
  </si>
  <si>
    <t xml:space="preserve">La evaluación del desempeño laboral de docentes y directivos docentes hace parte de un compromiso nacional con la calidad de la educación, que debe propiciar la reflexión permanente, tanto individual como colectiva, sobre las posibilidades de crecimiento personal y profesional del talento humano encargado de dirigir las instituciones educativas y de liderar los procesos de enseñanza y aprendizaje en las aulas colombianas.
Esta evaluación constituye una herramienta invaluable para el mejoramiento, a partir de la cual los docentes y directivos docentes, los establecimientos educativos, las entidades territoriales y el país podrán trazar estrategias que conduzcan a la adquisición y el desarrollo efectivo de las competencias que requieren los docentes para que los niños, niñas y jóvenes del país accedan a una educación de mayor calidad.
La evaluación de desempeño es un proceso que permite obtener información sobre el nivel de logro y los resultados de los educadores, en el ejercicio de sus responsabilidades en los establecimientos educativos en los que laboran. Se basa en el análisis del desempeño de los docentes y directivos docentes, frente a un conjunto de indicadores establecidos previamente.
La evaluación de desempeño se caracteriza por ser un proceso:
• Continuo: porque se realiza durante todo el año escolar, para propiciar la reflexión permanente sobre los logros y los resultados de los educadores.
• Sistemático: porque requiere de planeación y organización para obtener información confiable y representativa del desempeño de los educadores.
• Basado en la evidencia: puesto que se sustenta en pruebas y demostraciones concretas que garanticen objetividad.
• Orientado al mejoramiento: este proceso debe culminar cada año con la formulación concertada entre evaluadores y evaluados, de un Plan de Desarrollo Personal y Profesional, que apoye el desarrollo individual de las competencias de los docentes, coordinadores, rectores y directores rurales del país.
Allí se evalúan las competencias de los educadores (que se definen como características internas de las personas, que implican la interacción entre conocimientos, habilidades y disposiciones). Las competencias se relacionan con el desempeño laboral de las personas, puesto que determinan su capacidad para enfrentar diferentes situaciones con creatividad y flexibilidad.
Para este proceso se evalúan las competencias funcionales y comportamentales de los docentes y los directivos docentes. Las funcionales, que tienen un valor del 70% sobre el resultado total de la evaluación, se refieren al desempeño de responsabilidades específicas. Las comportamentales, que constituyen el 30% de la evaluación, implican las actitudes, los valores, los intereses y las motivaciones con que los educadores cumplen sus funciones. En este periodo el resultado fue el siguiente:
En el mes de diciembre de 2018, en la planta del departamento del Tolima, estaban nombrados en propiedad por el Decreto 1278, un total de 2,340 docentes de los cuales 2,301 entregaron su evaluación anual, lo cual corresponde al 98% de los docentes y 39 no tiene cargada su evaluación de desempeño en el sistema Humano Web. Se procederá en el plazo establecido a verificar las situaciones administrativas (incapacidades de más de 8 meses, por privación de la libertad, licencias no remunerdas, comisiones sindicales, y algunos a la fecha estan en proceso de evaluación) que no permitieron la evaluación y en el caso de que la falta se deba a falta de evaluador se procederá a solicitar evaluador para el docente que asi lo requiera. 
La evaluación del desempeño laboral de docentes y directivos docentes hace parte de un compromiso nacional con la calidad de la educación, que debe propiciar la reflexión permanente, tanto individual como colectiva, sobre las posibilidades de crecimiento personal y profesional del talento humano encargado de dirigir las instituciones educativas y de liderar los procesos de enseñanza y aprendizaje en las aulas colombianas.
Esta evaluación constituye una herramienta invaluable para el mejoramiento, a partir de la cual los docentes y directivos docentes, los establecimientos educativos, las entidades territoriales y el país podrán trazar estrategias que conduzcan a la adquisición y el desarrollo efectivo de las competencias que requieren los docentes para que los niños, niñas y jóvenes del país accedan a una educación de mayor calidad.
</t>
  </si>
  <si>
    <t xml:space="preserve">1)  Verificar el por qué 39 docentes aún no han presentado evaluación y dar la solución que requiera cada caso. </t>
  </si>
  <si>
    <t>La evaluación del desempeño laboral de docentes y directivos docentes hace parte de un compromiso nacional con la calidad de la educación, que debe propiciar la reflexión permanente, tanto individual como colectiva, sobre las posibilidades de crecimiento personal y profesional del talento humano encargado de dirigir las instituciones educativas y de liderar los procesos de enseñanza y aprendizaje en las aulas colombianas.
Esta evaluación constituye una herramienta invaluable para el mejoramiento, a partir de la cual los docentes y directivos docentes, los establecimientos educativos, las entidades territoriales y el país podrán trazar estrategias que conduzcan a la adquisición y el desarrollo efectivo de las competencias que requieren los docentes para que los niños, niñas y jóvenes del país accedan a una educación de mayor calidad.
La evaluación de desempeño es un proceso que permite obtener información sobre el nivel de logro y los resultados de los educadores, en el ejercicio de sus responsabilidades en los establecimientos educativos en los que laboran. Se basa en el análisis del desempeño de los docentes y directivos docentes, frente a un conjunto de indicadores establecidos previamente.
La evaluación de desempeño se caracteriza por ser un proceso:
• Continuo: porque se realiza durante todo el año escolar, para propiciar la reflexión permanente sobre los logros y los resultados de los educadores.
• Sistemático: porque requiere de planeación y organización para obtener información confiable y representativa del desempeño de los educadores.
• Basado en la evidencia: puesto que se sustenta en pruebas y demostraciones concretas que garanticen objetividad.
• Orientado al mejoramiento: este proceso debe culminar cada año con la formulación concertada entre evaluadores y evaluados, de un Plan de Desarrollo Personal y Profesional, que apoye el desarrollo individual de las competencias de los docentes, coordinadores, rectores y directores rurales del país.
Allí se evalúan las competencias de los educadores (que se definen como características internas de las personas, que implican la interacción entre conocimientos, habilidades y disposiciones). Las competencias se relacionan con el desempeño laboral de las personas, puesto que determinan su capacidad para enfrentar diferentes situaciones con creatividad y flexibilidad.
Para este proceso se evalúan las competencias funcionales y comportamentales de los docentes y los directivos docentes. Las funcionales, que tienen un valor del 70% sobre el resultado total de la evaluación, se refieren al desempeño de responsabilidades específicas. Las comportamentales, que constituyen el 30% de la evaluación, implican las actitudes, los valores, los intereses y las motivaciones con que los educadores cumplen sus funciones. En este periodo el resultado fue el siguiente:
En el mes de diciembre de 2018, en la planta del departamento del Tolima, estaban nombrados en propiedad por el Decreto 1278, objeto de evaluación 2,433 docentes, de los cuales 2,430 entregaron su evaluación anual, de las cuales 1 no  esta cargada al sistema Humano Web por problemas de plataforma. 2 docentes no fueron objeto de evaluación por incapacidades que no le permitieron cumplir con el tiempo mínimo requerido, y a la fecha queda pendiente la evaluación de un directivo docente. 
La evaluación del desempeño laboral de docentes y directivos docentes hace parte de un compromiso nacional con la calidad de la educación, que debe propiciar la reflexión permanente, tanto individual como colectiva, sobre las posibilidades de crecimiento personal y profesional del talento humano encargado de dirigir las instituciones educativas y de liderar los procesos de enseñanza y aprendizaje en las aulas colombianas.
Esta evaluación constituye una herramienta invaluable para el mejoramiento, a partir de la cual los docentes y directivos docentes, los establecimientos educativos, las entidades territoriales y el país podrán trazar estrategias que conduzcan a la adquisición y el desarrollo efectivo de las competencias que requieren los docentes para que los niños, niñas y jóvenes del país accedan a una educación de mayor calidad.</t>
  </si>
  <si>
    <t xml:space="preserve">1)  Se esta trabajando junto con soporte lógico sobre el error que no permite el cargue de la evaluación pendiente; 2) junto a Inspección y vigilancia se esta direccionando el proceso de evaluación del docente que a la fecha no ha sido evaluado. </t>
  </si>
  <si>
    <t>Cuantificar el número de Evaluaciones de Desempeño de los Docentes nombrados en periodo de pueba regidos por el Decreto 1278 de 2002, realizadas y cargadas al Modulo de Evaluación de Desempeño- Plataforma Humano</t>
  </si>
  <si>
    <t>Determinar cuántas Evaluaciones de Desempeño se realizaron y están cargadas en el Sistema</t>
  </si>
  <si>
    <t xml:space="preserve">NDSE: Numero de Docentes sujetos de Evaluacion 
ERME: Numero de Evaluaciones Registradas en el Sistema por parte de los Evaluadores
NTE: </t>
  </si>
  <si>
    <t>Numero de Evaluaciones Registradas en el Sistema por parte de los Evaluadores sobre Numero de docentes nombrados en periodo de pueba del decreto 1278 sujetos de Evaluacion, por 100</t>
  </si>
  <si>
    <t>Profesional Universitario (Administracion de Carrera)</t>
  </si>
  <si>
    <t>Logro del proceso</t>
  </si>
  <si>
    <t>Logro frente al total de docentes en PP</t>
  </si>
  <si>
    <t xml:space="preserve">De acuerdo con lo establecido por el Ministerio de Educación Nacional en la Directiva 24 del 12 de agosto de 2014 y de conformidad con la normatividad vigente y en cumplimiento del artículo 125 de la Constitución Política de Colombia, la carrera docente establecida en el Decreto Ley 1278 de 2002 se fundamenta en el mérito, el cual es un factor objeto de medición a través de la evaluación permanente de la labor desarrollada por los educadores, con el fin de contribuir al mejoramiento de la calidad educativa.
 Desde esta perspectiva, la evaluación así constituida, debe indagar por el desarrollo que de las funciones y competencias da cuenta el educador. Por tal razón, después de haber superado todas las etapas del concurso de méritos para el ingreso al servicio docente, se requiere instaurar un proceso continuo, sistemático y basado en evidencias, que permita tanto al evaluador como al evaluado observar sus desempeños para identificar tanto los logros y las fortalezas, como las oportunidades de mejoras. 
El punto de partida de esta evaluación constante es la aplicada durante el período de prueba, la cual adicionalmente constituye la validación en la práctica de la idoneidad demostrada por el educador durante las diferentes etapas del proceso de selección. Esta evaluación se aplica a todos los directivos docentes y docentes que hayan sido nombrados en período de prueba, al finalizar el año escolar en el cual fueron nombrados siempre y cuando haya ejercicio en el cargo por más de cuatro meses, tal como lo dispone el Decreto Ley 1278 de 2002. En tal virtud, y con el fin de que la evaluación de período de prueba sea exitosa para el evaluado, el evaluador y el establecimiento educativo en general, ésta debe cumplir con las siguientes características: 
1. Ser un proceso continuo el cual se adelanta durante la totalidad del período evaluado, y cuyos resultados conducen a establecer si el directivo docente o docente, posee las competencias necesarias para desempeñar el cargo para el cual concursó. 
2. 2. Estar basada en evidencias, acción que se sustenta en la recolección de pruebas y en la demostración objetiva del desempeño del evaluado, posibilitando así que cualquier funcionario que acceda a la carpeta de evaluación pueda emitir un juicio igual al entregado por el evaluador. 
3. Ser sistemática, debido a que su ejecución conlleva una secuencia de pasos desde la planeación del proceso hasta el análisis y uso de los resultados.
Atendiendo lo allí establecido, en el año 2015, el departamento del Tolima contaba con 811 docentes en periodo de prueba y que se encontraban activos en el servicio educativo; de los cuales, fueron entregadas evaluaciones de 758 funcionarios que corresponden al 93% de los docentes, quedando 53 docentes sin reportar información así: 
 47 que no alcanzaron a cumplir en el 2015 los 4 meses de periodo de prueba y serán objeto de evaluación al finalizar el año calendario 2016.
 1 que no fue objeto de evaluación por fallecimiento
 2 Que en sistema aún se encuentran en periodo de Prueba, por falta de requisitos para nombramiento en propiedad
 2 por detención intramural
 1 que nunca se presentó a laborar (desaparecido por presunta violación)
De acuerdo con la escala de valoración este resultado es BUENO.
</t>
  </si>
  <si>
    <t>Auxiliar Administrativo Carrera</t>
  </si>
  <si>
    <t>EN EJECUCION</t>
  </si>
  <si>
    <t xml:space="preserve">De acuerdo con lo establecido por el Ministerio de Educación Nacional en la Directiva 24 del 12 de agosto de 2014 y de conformidad con la normatividad vigente y en cumplimiento del artículo 125 de la Constitución Política de Colombia, la carrera docente establecida en el Decreto Ley 1278 de 2002 se fundamenta en el mérito, el cual es un factor objeto de medición a través de la evaluación permanente de la labor desarrollada por los educadores, con el fin de contribuir al mejoramiento de la calidad educativa.
 Desde esta perspectiva, la evaluación así constituida, debe indagar por el desarrollo que de las funciones y competencias da cuenta el educador. Por tal razón, después de haber superado todas las etapas del concurso de méritos para el ingreso al servicio docente, se requiere instaurar un proceso continuo, sistemático y basado en evidencias, que permita tanto al evaluador como al evaluado observar sus desempeños para identificar tanto los logros y las fortalezas, como las oportunidades de mejoras. 
El punto de partida de esta evaluación constante es la aplicada durante el período de prueba, la cual adicionalmente constituye la validación en la práctica de la idoneidad demostrada por el educador durante las diferentes etapas del proceso de selección. Esta evaluación se aplica a todos los directivos docentes y docentes que hayan sido nombrados en período de prueba, al finalizar el año escolar en el cual fueron nombrados siempre y cuando haya ejercicio en el cargo por más de cuatro meses, tal como lo dispone el Decreto Ley 1278 de 2002. En tal virtud, y con el fin de que la evaluación de período de prueba sea exitosa para el evaluado, el evaluador y el establecimiento educativo en general, ésta debe cumplir con las siguientes características: 
1. Ser un proceso continuo el cual se adelanta durante la totalidad del período evaluado, y cuyos resultados conducen a establecer si el directivo docente o docente, posee las competencias necesarias para desempeñar el cargo para el cual concursó. 
2. 2. Estar basada en evidencias, acción que se sustenta en la recolección de pruebas y en la demostración objetiva del desempeño del evaluado, posibilitando así que cualquier funcionario que acceda a la carpeta de evaluación pueda emitir un juicio igual al entregado por el evaluador. 
3. Ser sistemática, debido a que su ejecución conlleva una secuencia de pasos desde la planeación del proceso hasta el análisis y uso de los resultados.
Atendiendo lo allí establecido, en el año 2017, el departamento del Tolima contaba con 24 docentes en periodo de prueba y que se encontraban activos en el servicio educativo; de los cuales, fueron entregadas 24 evaluaciones de desemepeño en periodo de prueba que corresponden al 100% de los docentes. 
</t>
  </si>
  <si>
    <t>No hay acciones pues se cumplio al 100%</t>
  </si>
  <si>
    <t xml:space="preserve">De acuerdo con lo establecido por el Ministerio de Educación Nacional en la Directiva 24 del 12 de agosto de 2014 y de conformidad con la normatividad vigente y en cumplimiento del artículo 125 de la Constitución Política de Colombia, la carrera docente establecida en el Decreto Ley 1278 de 2002 se fundamenta en el mérito, el cual es un factor objeto de medición a través de la evaluación permanente de la labor desarrollada por los educadores, con el fin de contribuir al mejoramiento de la calidad educativa.
 Desde esta perspectiva, la evaluación así constituida, debe indagar por el desarrollo que de las funciones y competencias da cuenta el educador. Por tal razón, después de haber superado todas las etapas del concurso de méritos para el ingreso al servicio docente, se requiere instaurar un proceso continuo, sistemático y basado en evidencias, que permita tanto al evaluador como al evaluado observar sus desempeños para identificar tanto los logros y las fortalezas, como las oportunidades de mejoras. 
El punto de partida de esta evaluación constante es la aplicada durante el período de prueba, la cual adicionalmente constituye la validación en la práctica de la idoneidad demostrada por el educador durante las diferentes etapas del proceso de selección. Esta evaluación se aplica a todos los directivos docentes y docentes que hayan sido nombrados en período de prueba, al finalizar el año escolar en el cual fueron nombrados siempre y cuando haya ejercicio en el cargo por más de cuatro meses, tal como lo dispone el Decreto Ley 1278 de 2002. En tal virtud, y con el fin de que la evaluación de período de prueba sea exitosa para el evaluado, el evaluador y el establecimiento educativo en general, ésta debe cumplir con las siguientes características: 
1. Ser un proceso continuo el cual se adelanta durante la totalidad del período evaluado, y cuyos resultados conducen a establecer si el directivo docente o docente, posee las competencias necesarias para desempeñar el cargo para el cual concursó. 
2. 2. Estar basada en evidencias, acción que se sustenta en la recolección de pruebas y en la demostración objetiva del desempeño del evaluado, posibilitando así que cualquier funcionario que acceda a la carpeta de evaluación pueda emitir un juicio igual al entregado por el evaluador. 
3. Ser sistemática, debido a que su ejecución conlleva una secuencia de pasos desde la planeación del proceso hasta el análisis y uso de los resultados.
Atendiendo lo allí establecido, a 02 de diciembre del año 2018, el departamento del Tolima contaba con 291 docentes objeto de evaluación de desempeño en período de prueba, al  cumplir el tiempo exigido (4 meses - 120 días), cuyas evaluaciones fueron  debidamente cargadas al sistema de Información Humano y posteriormente radicadas en físico ante la Secretaría de Eduación y Cultura del Tolima - Oficina de Administración de Carrera, dando cumplimientos al 100%  del presente indicador.   </t>
  </si>
  <si>
    <t xml:space="preserve">De acuerdo con lo establecido por el Ministerio de Educación Nacional en la Directiva 24 del 12 de agosto de 2014 y de conformidad con la normatividad vigente y en cumplimiento del artículo 125 de la Constitución Política de Colombia, la carrera docente establecida en el Decreto Ley 1278 de 2002 se fundamenta en el mérito, el cual es un factor objeto de medición a través de la evaluación permanente de la labor desarrollada por los educadores, con el fin de contribuir al mejoramiento de la calidad educativa.
 Desde esta perspectiva, la evaluación así constituida, debe indagar por el desarrollo que de las funciones y competencias da cuenta el educador. Por tal razón, después de haber superado todas las etapas del concurso de méritos para el ingreso al servicio docente, se requiere instaurar un proceso continuo, sistemático y basado en evidencias, que permita tanto al evaluador como al evaluado observar sus desempeños para identificar tanto los logros y las fortalezas, como las oportunidades de mejoras. 
El punto de partida de esta evaluación constante es la aplicada durante el período de prueba, la cual adicionalmente constituye la validación en la práctica de la idoneidad demostrada por el educador durante las diferentes etapas del proceso de selección. Esta evaluación se aplica a todos los directivos docentes y docentes que hayan sido nombrados en período de prueba, al finalizar el año escolar en el cual fueron nombrados siempre y cuando haya ejercicio en el cargo por más de cuatro meses, tal como lo dispone el Decreto Ley 1278 de 2002. En tal virtud, y con el fin de que la evaluación de período de prueba sea exitosa para el evaluado, el evaluador y el establecimiento educativo en general, ésta debe cumplir con las siguientes características: 
1. Ser un proceso continuo el cual se adelanta durante la totalidad del período evaluado, y cuyos resultados conducen a establecer si el directivo docente o docente, posee las competencias necesarias para desempeñar el cargo para el cual concursó. 
2. Estar basada en evidencias, acción que se sustenta en la recolección de pruebas y en la demostración objetiva del desempeño del evaluado, posibilitando así que cualquier funcionario que acceda a la carpeta de evaluación pueda emitir un juicio igual al entregado por el evaluador. 
3. Ser sistemática, debido a que su ejecución conlleva una secuencia de pasos desde la planeación del proceso hasta el análisis y uso de los resultados.
Atendiendo lo allí establecido, a 06 de diciembre del año 2018, el departamento del Tolima contaba con 183 docentes nombrados en periodo de prueba de los cuales solo 125 eran objeto de evaluación de desempeño en período de prueba, al  cumplir el tiempo exigido (4 meses - 120 días); 124  evaluaciones fueron  debidamente cargadas al sistema de Información Humano y posteriormente radicadas en físico ante la Secretaría de Eduación y Cultura del Tolima - Oficina de Administración de Carrera, dando cumplimientos al 100%  del presente indicador. Queda pendiente 1 evaluación debido a que el rector no ha hecho el proceso pese a diversas solicitudes. </t>
  </si>
  <si>
    <t xml:space="preserve">Se solicitó a Soporte Lógico la ampliación del plazo de cierre del proceso para que el rector pueda realizar el proceso </t>
  </si>
  <si>
    <t>30 de abril de 2020</t>
  </si>
  <si>
    <t xml:space="preserve">De acuerdo con lo establecido por el Ministerio de Educación Nacional en la Directiva 24 del 12 de agosto de 2014 y de conformidad con la normatividad vigente y en cumplimiento del artículo 125 de la Constitución Política de Colombia, la carrera docente establecida en el Decreto Ley 1278 de 2002 se fundamenta en el mérito, el cual es un factor objeto de medición a través de la evaluación permanente de la labor desarrollada por los educadores, con el fin de contribuir al mejoramiento de la calidad educativa.
 Desde esta perspectiva, la evaluación así constituida, debe indagar por el desarrollo que de las funciones y competencias da cuenta el educador. Por tal razón, después de haber superado todas las etapas del concurso de méritos para el ingreso al servicio docente, se requiere instaurar un proceso continuo, sistemático y basado en evidencias, que permita tanto al evaluador como al evaluado observar sus desempeños para identificar tanto los logros y las fortalezas, como las oportunidades de mejoras. 
El punto de partida de esta evaluación constante es la aplicada durante el período de prueba, la cual adicionalmente constituye la validación en la práctica de la idoneidad demostrada por el educador durante las diferentes etapas del proceso de selección. Esta evaluación se aplica a todos los directivos docentes y docentes que hayan sido nombrados en período de prueba, al finalizar el año escolar en el cual fueron nombrados siempre y cuando haya ejercicio en el cargo por más de cuatro meses, tal como lo dispone el Decreto Ley 1278 de 2002. En tal virtud, y con el fin de que la evaluación de período de prueba sea exitosa para el evaluado, el evaluador y el establecimiento educativo en general, ésta debe cumplir con las siguientes características: 
1. Ser un proceso continuo el cual se adelanta durante la totalidad del período evaluado, y cuyos resultados conducen a establecer si el directivo docente o docente, posee las competencias necesarias para desempeñar el cargo para el cual concursó. 
2. Estar basada en evidencias, acción que se sustenta en la recolección de pruebas y en la demostración objetiva del desempeño del evaluado, posibilitando así que cualquier funcionario que acceda a la carpeta de evaluación pueda emitir un juicio igual al entregado por el evaluador. 
3. Ser sistemática, debido a que su ejecución conlleva una secuencia de pasos desde la planeación del proceso hasta el análisis y uso de los resultados.
Atendiendo lo allí establecido, a 06 de diciembre del año 2019, el departamento del Tolima contaba con 13 docentes nombrados en periodo de prueba porque habian solicitado prorroga en ese año, al  cumplir el tiempo exigido (4 meses - 120 días); 13  evaluaciones fueron  debidamente cargadas al sistema de Información Humano en linea y posteriormente radicadas en físico ante la Secretaría de Eduación y Cultura del Tolima , dando cumplimientos al  100%  del presente indicador. . </t>
  </si>
  <si>
    <t>Cuantificar el número de Evaluaciones de Desempeño de los Administrativos, realizadas y cargadas al Modulo de Evaluacion de Desempeño- Plataforma Humano</t>
  </si>
  <si>
    <t>Determinar cuantas Evaluaciones de Desempeño cargadas en el Sistema</t>
  </si>
  <si>
    <t xml:space="preserve">NDSE: Numero de Administrativos sujetos de Evaluacion 
ERME: Numero de Evaluaciones Registradas en el Sistema por parte de los Evaluadores
NTE: </t>
  </si>
  <si>
    <t xml:space="preserve"> (ERME/NDSE) *100</t>
  </si>
  <si>
    <t>Numero de Evaluaciones Registradas en el Sistema por parte de los Evaluadores sobre Numero de Administrativos sujetos de Evaluacion, por 100</t>
  </si>
  <si>
    <t>BUENO :              100%</t>
  </si>
  <si>
    <t>REGULAR:       85%</t>
  </si>
  <si>
    <t>MALO:  Menos del 85%</t>
  </si>
  <si>
    <t xml:space="preserve">En el marco de modernización del sector Público colombiano se ha constituido en un importante avance el propósito de mejoramiento del sistema de evaluación del desempeño laboral de los funcionarios públicos, regulado en los Acuerdos 137 y 138 de 2010 por parte de la Comisión del Servicio Civil, constituyéndose en una preocupación evidente por mejorar el rendimiento en el sector Público y en consecuencia poder medirlo; igualmente la evaluación de la gestión y resultados de las empresas del Estado deben estar en concordancia con la responsabilidad frente a los ciudadanos de cumplir los compromisos establecidos en los planes de desarrollo y programas de gobierno de las diferentes entidades públicas.
La evaluación del desempeño laboral (EDL) es un proceso administrativo de gestión individual y colectiva, que busca verificar, valorar y calificar el desempeño de un servidor en el marco del propósito principal, las funciones y responsabilidades del empleo, con condiciones previamente establecidas en la etapa de fijación de compromisos laborales y comportamentales, su aporte al logro de las metas institucionales generando valor agregado a las entidades.
Es así como, en el sector educativo en el año 2016, prestaron sus servicios como administrativos, 307 funcionarios de carrera administrativa sujetos de evaluación, distribuidos de la siguiente manera 57 ubicados en la Secretaría de Educación y 250 en las Instituciones educativas, el cumplimiento con lo reglado por la CNSC de estos funcionarios fue el siguiente: de los funcionarios de la Secretaría de la Educación 51 presentaron su evaluación, que corresponde al 89%; en las Instituciones Educativas presentaron la evaluación 248 que corresponde al 99% de los funcionarios.
Así las cosas, de los 307 funcionarios de carrera que debieron ser evaluados, cumplieron con este requisito 299, lo cual arroja un cumplimiento del proceso del 97%.
Teniendo en cuenta que La Evaluación del Desempeño Laboral como herramienta administrativa de gestión debe realizarse de acuerdo con los principios de igualdad, moralidad, eficacia, economía, celeridad, transparencia, imparcialidad, objetividad y mérito, que rigen la función pública así como una demostración continua del desempeño de sus competencias laborales y comportamentales establecidas en la normatividad vigente, que adicionalmente orientan el ingreso, permanencia, ascenso y retiro de los empleados de carrera.
Es importarte resaltar además que, Los empleados que sean responsables de evaluar el desempeño laboral del personal, entre quienes, en todo caso, habrá un funcionario de libre nombramiento y remoción, deberán hacerlo siguiendo la metodología contenida en el instrumento y en los términos que señale el reglamento que para el efecto se expidan. El incumplimiento de este deber constituye falta grave y será sancionable disciplinariamente, sin perjuicio de que se cumpla con la obligación de evaluar y aplicar rigurosamente el procedimiento señalado.
</t>
  </si>
  <si>
    <t xml:space="preserve">* Solicitar mediante comunicación escrita, a la Oficina de GTICS, la gestión para el ajuste al sistema humano para que los rectores carguen oportunamente las evaluaciones. 
</t>
  </si>
  <si>
    <t xml:space="preserve">
Auxiliar Administrativo Carrera </t>
  </si>
  <si>
    <t>En el año 2017 se registraron 331 funcionarios sujetos a evaluación de los cuales se recibieron 226 para un cumplimiento del 98%, los 52 funcionarios de la SED, fueron evaluados y registradas sus evaluaciones, de las IE 274 entregaron evaluación quedando pendiente 5 funcionarios</t>
  </si>
  <si>
    <t xml:space="preserve">Revisar el cumplimiento de los funcionarios </t>
  </si>
  <si>
    <t xml:space="preserve">Auxiliar Administrativo Carrera </t>
  </si>
  <si>
    <t>EJECUTADO</t>
  </si>
  <si>
    <t>En el año 2018 se registraron 331 funcionarios sujetos a evaluación de los cuales se recibieron 279 para un cumplimiento  y  los 52 funcionarios de la SED, las evaluaciones revisadas y cargadas en el sistema 331 para un 100% de la meta.</t>
  </si>
  <si>
    <t>El total de los funcionarios sujeto de evaluación  para el año 2019 se establece que son, 298, los cuales estan agrupados en dos estamentos,  funcionarios administrativos  de las instituciones educativa que son 252 y funcionarios de la planta central de la SED que asciende a 46 funcionarios, de los cuales se recepcionaron y cargaron en el sistema 299 evaluaciones en total  lo que aroja un porcentaje del 100%, de las evaluaciones recepcionadas,  revisadas y cargadas en el sistema, estimando el cumplimiento de la meta en un  100%, las misms pueden verifiarse en la plataforma humano</t>
  </si>
  <si>
    <t>La medición de los indicadores de Evaluación de desempeño correspondientes al año 2020, se estableció asi:  El total de los funcionarios sujetos de  evaluación  es de  292, distribuidas asi: 248 de Insituciones educativas de las cuales  se recibieron, revisaron y cargaron en la plataforma  248  y  los 44  funcionarios de la SED, de los cuales se recibio la totalidad de las evaluaciones, las evaluaciones revisadas y cargadas en el sistema corresponde a 292 funcionarios,lo que arroja un 100% de cumplimiento de la meta.</t>
  </si>
  <si>
    <t>SUJETOS DE EVALUACION</t>
  </si>
  <si>
    <t>EV. CARGADAS AL SISTEMAS</t>
  </si>
  <si>
    <t>PROCESO H05. MANEJO DEL FONDO PRESTACIONAL</t>
  </si>
  <si>
    <t>Monitorear el número de días que toma el trámite de reconocimiento de prestaciones sociales y económicas (pensiones)</t>
  </si>
  <si>
    <t>Determinar el tiempo promedio de la generación de certificados salariales, laborales y la proyección de la resolución de reconocimientou envío a la sociedad fiduciara; aprobación de la prestación por parte de la FIDUPREVISORA, Tramite de acto administrativo y comunicación al interesado</t>
  </si>
  <si>
    <t xml:space="preserve">FS: Fecha de Solicitud de reconocimiento de prestacion
FE: Fecha de Envio a la sociedad fiduciaria
FA: Fecha de recibo de la prestación aprobada por la Fiduprevisora
FC: Fecha de comunicación al Interesado
TS : Total solicitudes </t>
  </si>
  <si>
    <t>(∑ (FE - FS)  / TS + (FA - FE) / TS + (FC - FA) / TS)</t>
  </si>
  <si>
    <t>La información debe tomarse del sistema de información suministrado por la sociedad fiduciaria para llevar el control de la recepción de la solicitud, fecha de envío a la fiduciaria.</t>
  </si>
  <si>
    <t>Personal</t>
  </si>
  <si>
    <t>ANUAL</t>
  </si>
  <si>
    <t>Auxiliar Administrativo  (Prestaciones sociales)</t>
  </si>
  <si>
    <t>Profesional Universitario de Prestaciones Sociales</t>
  </si>
  <si>
    <t xml:space="preserve">BUENO :      MENOR = DE 15 DIAS         </t>
  </si>
  <si>
    <t xml:space="preserve">REGULAR: 16 A 30 DIAS      </t>
  </si>
  <si>
    <t xml:space="preserve">MALO: MAYOR DE 30 DIAS </t>
  </si>
  <si>
    <t>GRAFICAS</t>
  </si>
  <si>
    <t>ETAPA - AÑO</t>
  </si>
  <si>
    <t>PRIMER MOMENTO (RECEPCION, TRAMITE Y ENVIO FIDUPREVISORA) 2016</t>
  </si>
  <si>
    <r>
      <t xml:space="preserve">El reconocimiento de las Pensiones a docentes y directivos docentes, de acuerdo con lo establecido por la ley, es un proceso compartido entre la Secretaría de Educación del departamento del Tolima y el Fondo Nacional de Prestaciones Sociales del Magisterio – FOMAG – y sus recursos son manejados por una entidad Fiduciaria estatal o de economía mixta llamada Fiduprevisora. Por esta razón, para el presente análisis, el indicador lo hemos divido en tres momentos: En el primero interviene la Secretaría de Educación, en la recepción y revisión de la documentación, liquidación de la prestación y envío a la Fiduprevisora. El segundo momento es ejecutado por la Fiduprevisora y se inicia desde el  envío de la documentación por la Secretaría hasta el día en el cual llega aprobada la prestación; y el último momento esta desde la proyección del acto administrativo de reconocimiento de la prestación, firma y comunicación de la misma. 
Es así como, en este proceso intervienen de manera directa e indirecta varios procesos de la Secretaría; esto hace que los funcionarios del área puedan ejercer control directo en cada una de las actividades del proceso.
</t>
    </r>
    <r>
      <rPr>
        <b/>
        <i/>
        <u/>
        <sz val="10"/>
        <rFont val="Arial"/>
        <family val="2"/>
      </rPr>
      <t>PRIMER MOMENTO</t>
    </r>
    <r>
      <rPr>
        <sz val="10"/>
        <rFont val="Arial"/>
        <family val="2"/>
      </rPr>
      <t xml:space="preserve">
En el año 2016, se presentaron 252 solicitudes trámite de pensión, por parte de los docentes y directivos docentes, de las cuales fueron tramitadas por la Secretaría de Educación 235, quedando pendientes para remitir 17, para el año 2017, el tiempo promedio de en este tramite es de 35 días por cada prestación, periodo que se encuentra por encima del establecido para trámites, que es de 15 días hábiles, que equivalen aproximadamente a 22 días calendario.
Este resultado del indicador obedece principalmente a varios factores como: El ingreso de la petición debe realizarse en dos plataformas distintas: el NURF de la Fiduprevisora y al SAC de la Secretaría de Educación, una vez recepcionada la petición, en un gran número de casos, deben hacerse aclaraciones a algunos documentos que presentan los peticionarios y que requieren ser expedidos por otras entidades como lo son las cuotas parte, lo cual demora considerablemente el número de días del trámite e incrementa ostensiblemente el promedio de días del indicador.
Sumado a esto, se tiene que solamente una persona liquida este tipo de prestación y además de la solicitud de pensión debe atender varios tipos de solicitudes relacionadas con este tipo de prestación.  En importante anotar que este proceso se realiza manualmente con una calculadora, y es allí donde se requiere especial atención, principalmente en el cálculo de la prestación de los docentes nombrados por decreto 1278 que se rigen por la Ley 100 de 1993 por las condiciones establecidas en esta misma ley para su cálculo.
</t>
    </r>
    <r>
      <rPr>
        <b/>
        <i/>
        <u/>
        <sz val="10"/>
        <rFont val="Arial"/>
        <family val="2"/>
      </rPr>
      <t>SEGUNDO MOMENTO</t>
    </r>
    <r>
      <rPr>
        <sz val="10"/>
        <rFont val="Arial"/>
        <family val="2"/>
      </rPr>
      <t xml:space="preserve">
Inicia desde el momento en el cual se envía a la fiduprevisora la documentación para su aprobación hasta la fecha en la cual llega aprobada la prestación, para este año el tiempo promedio utilizado para la aprobación de la prestación es de 26 días, superior a los 15 días hábiles necesarios para un trámite.
</t>
    </r>
    <r>
      <rPr>
        <b/>
        <i/>
        <u/>
        <sz val="10"/>
        <rFont val="Arial"/>
        <family val="2"/>
      </rPr>
      <t>TERCER MOMENTO</t>
    </r>
    <r>
      <rPr>
        <sz val="10"/>
        <rFont val="Arial"/>
        <family val="2"/>
      </rPr>
      <t xml:space="preserve">
Este momento está relacionado con el proceso de comunicación al peticionario. Una vez llega la prestación aprobada, se procede a comunicarla al docente, se elabora una resolución, la cual es firmada por el Secretario de Educación se radica y se entrega para ser comunicada al docente en Atención al Ciudadano, en este momento del proceso se emplean aproximadamente 40 días calendario tiempo muy superior al establecido para los trámites. Sin embargo, se debe tener en cuenta que en esta parte del proceso intervienen además de la oficina de prestaciones sociales, el Despacho del Secretario y la Oficina de Atención al Ciudadano y allí una vez el docente es informado es su decisión el término empleado para venir a notificarse   
</t>
    </r>
    <r>
      <rPr>
        <b/>
        <i/>
        <u/>
        <sz val="10"/>
        <rFont val="Arial"/>
        <family val="2"/>
      </rPr>
      <t xml:space="preserve">TOTAL DE DIAS - RESUMEN
</t>
    </r>
    <r>
      <rPr>
        <sz val="10"/>
        <rFont val="Arial"/>
        <family val="2"/>
      </rPr>
      <t xml:space="preserve">
El tiempo promedio empleado por la Secretaría de Educación en el trámite y reconocimiento de la pensión es de 110 días calendario.
Sin embargo, a pesar de que es la Secretaría de Educación quien reconoce la prestación y ordena el pago de la misma en este proceso actuamos como intermediario de trámite, porque es la Fiduprevisora quien aprueba esta prestación.
</t>
    </r>
  </si>
  <si>
    <t>Solicitar apoyo al proceso de liquidación con un programa sistematizado que facilite la labor y disminuya la probabilidad de error</t>
  </si>
  <si>
    <t>Profesional Universitario Prestaciones</t>
  </si>
  <si>
    <t>SEGUNDO MOMENTO (APROBACION DE LA PRESTACIÓN) 2016</t>
  </si>
  <si>
    <t>No depende de la Secretaría de Educación</t>
  </si>
  <si>
    <t>TERCER MOMENTO (COMUNICACIÓN DE LA PRESTACIÓN AL DOCENTE) 2016</t>
  </si>
  <si>
    <t>Implementar el proceso de comunicación a traves de los corresos ofiales de la Secretaría a los docentes</t>
  </si>
  <si>
    <t>TOTAL DE DIAS - RESUMEN</t>
  </si>
  <si>
    <t>E Ministerio de Educación Nacional, El FOMAG, LA FIDUPREVISORA y la Entidad Territorial deben proponer una mesa de trabajo en la que se adquieran compromisos de inversión de recursos para el mejoramiento del proceso.</t>
  </si>
  <si>
    <t>PRIMER MOMENTO (RECEPCION, TRAMITE Y ENVIO FIDUPREVISORA) 2017</t>
  </si>
  <si>
    <r>
      <t xml:space="preserve">El reconocimiento de las Pensiones a docentes y directivos docentes, de acuerdo con lo establecido por la ley, es un proceso compartido entre la Secretaría de Educación del departamento del Tolima y el Fondo Nacional de Prestaciones Sociales del Magisterio – FOMAG – y sus recursos son manejados por una entidad Fiduciaria estatal o de economía mixta llamada Fiduprevisora. Por esta razón, para el presente análisis, el indicador lo hemos divido en tres momentos: En el primero interviene la Secretaría de Educación, en la recepción y revisión de la documentación, liquidación de la prestación y envío a la Fiduprevisora. El segundo momento es ejecutado por la Fiduprevisora y se inicia desde el  envío de la documentación por la Secretaría hasta el día en el cual llega aprobada la prestación; y el último momento esta desde la proyección del acto administrativo de reconocimiento de la prestación, firma y comunicación de la misma. 
Es así como, en este proceso intervienen de manera directa e indirecta varios procesos de la Secretaría; esto hace que los funcionarios del área puedan ejercer control directo en cada una de las actividades del proceso.
</t>
    </r>
    <r>
      <rPr>
        <b/>
        <i/>
        <u/>
        <sz val="10"/>
        <rFont val="Arial"/>
        <family val="2"/>
      </rPr>
      <t>PRIMER MOMENTO</t>
    </r>
    <r>
      <rPr>
        <sz val="10"/>
        <rFont val="Arial"/>
        <family val="2"/>
      </rPr>
      <t xml:space="preserve">
En el año 2017, se presentaron 283 solicitudes trámite de pensión, por parte de los docentes y directivos docentes, de las cuales fueron tramitadas por la Secretaría de Educación enel año 262, quedando pendientes para el 2018 21 solicitudes. El tiempo promedio de en este tramite es de 38,3 días por cada prestación, periodo que se encuentra por encima del establecido para trámites, que es de 15 días hábiles, que equivalen aproximadamente a 22 días calendario.
Este resultado del indicador obedece principalmente a varios factores como: 
1. La funcionaria encargada de realizar este proceso fue ubicada en  otra dependencia del Área, sinembargo mientras se surtía el reemplazo e inducción de la nueva funcionaria  transcirrienron 4 meses, en los cuales se represó las sustranciación y trámite de solicitudes de la prestación, haciendo que se incrementaran los tiempos de respuesta; ya al finalizar el año se empezaron a normalizar los plazos.
2. El ingreso de la petición debe realizarse en dos plataformas distintas: el NURF de la Fiduprevisora y al SAC de la Secretaría de Educación, una vez recepcionada la petición, en un gran número de casos, deben hacerse aclaraciones a algunos documentos que presentan los peticionarios y que requieren ser expedidos por otras entidades como lo son las cuotas parte, lo cual demora considerablemente el número de días del trámite e incrementa ostensiblemente el promedio de días del indicador.
Sumado a esto, se tiene que solamente una persona liquida este tipo de prestación y además de la solicitud de pensión debe atender varios tipos de solicitudes relacionadas con este tipo de prestación.  En importante anotar que este proceso se realiza manualmente con una calculadora, y es allí donde se requiere especial atención, principalmente en el cálculo de la prestación de los docentes nombrados por decreto 1278 que se rigen por la Ley 100 de 1993 por las condiciones establecidas en esta misma ley para su cálculo.
</t>
    </r>
    <r>
      <rPr>
        <b/>
        <i/>
        <u/>
        <sz val="10"/>
        <rFont val="Arial"/>
        <family val="2"/>
      </rPr>
      <t>SEGUNDO MOMENTO</t>
    </r>
    <r>
      <rPr>
        <sz val="10"/>
        <rFont val="Arial"/>
        <family val="2"/>
      </rPr>
      <t xml:space="preserve">
Inicia desde el momento en el cual se envía a la fiduprevisora la documentación para su aprobación hasta la fecha en la cual llega aprobada la prestación, para este año el tiempo promedio utilizado para la aprobación de la prestación es de 70,6 días, superior a los 15 días hábiles necesarios para un trámite.
</t>
    </r>
    <r>
      <rPr>
        <b/>
        <i/>
        <u/>
        <sz val="10"/>
        <rFont val="Arial"/>
        <family val="2"/>
      </rPr>
      <t>TERCER MOMENTO</t>
    </r>
    <r>
      <rPr>
        <sz val="10"/>
        <rFont val="Arial"/>
        <family val="2"/>
      </rPr>
      <t xml:space="preserve">
Este momento está relacionado con el proceso de comunicación al peticionario. Una vez llega la prestación aprobada, se procede a comunicarla al docente, se elabora una resolución, la cual es firmada por el Secretario de Educación se radica y se entrega para ser comunicada al docente en Atención al Ciudadano, en este momento del proceso se emplean aproximadamente 25,4 días calendario tiempo muy superior al establecido para los trámites. Sin embargo, se debe tener en cuenta que en esta parte del proceso intervienen además de la oficina de prestaciones sociales, el Despacho del Secretario y la Oficina de Atención al Ciudadano y allí una vez el docente es informado es su decisión el término empleado para venir a notificarse   
</t>
    </r>
    <r>
      <rPr>
        <b/>
        <i/>
        <u/>
        <sz val="10"/>
        <rFont val="Arial"/>
        <family val="2"/>
      </rPr>
      <t xml:space="preserve">TOTAL DE DIAS - RESUMEN
</t>
    </r>
    <r>
      <rPr>
        <sz val="10"/>
        <rFont val="Arial"/>
        <family val="2"/>
      </rPr>
      <t xml:space="preserve">
El tiempo promedio empleado por la Secretaría de Educación en el trámite y reconocimiento de la pensión es de 131 días calendario.
Sin embargo, a pesar de que es la Secretaría de Educación quien reconoce la prestación y ordena el pago de la misma en este proceso actuamos como intermediario de trámite, porque es la Fiduprevisora quien aprueba esta prestación.
</t>
    </r>
  </si>
  <si>
    <t>SEGUNDO MOMENTO (APROBACION DE LA PRESTACIÓN) 2017</t>
  </si>
  <si>
    <t>TERCER MOMENTO (COMUNICACIÓN DE LA PRESTACIÓN AL DOCENTE) 2017</t>
  </si>
  <si>
    <t>PRIMER MOMENTO (RECEPCION, TRAMITE Y ENVIO FIDUPREVISORA) 2018</t>
  </si>
  <si>
    <r>
      <t xml:space="preserve">El reconocimiento de las Pensiones a docentes y directivos docentes, de acuerdo con lo establecido por la ley, es un proceso compartido entre la Secretaría de Educación del departamento del Tolima y el Fondo Nacional de Prestaciones Sociales del Magisterio – FOMAG – y sus recursos son manejados por una entidad Fiduciaria estatal o de economía mixta llamada Fiduprevisora. Por esta razón, para el presente análisis, el indicador lo hemos divido en tres momentos: En el primero interviene la Secretaría de Educación, en la recepción y revisión de la documentación, liquidación de la prestación y envío a la Fiduprevisora. El segundo momento es ejecutado por la Fiduprevisora y se inicia desde el  envío de la documentación por la Secretaría hasta el día en el cual llega aprobada la prestación; y el último momento esta desde la proyección del acto administrativo de reconocimiento de la prestación, firma y comunicación de la misma. 
Es así como, en este proceso intervienen de manera directa e indirecta varios procesos de la Secretaría; esto hace que los funcionarios del área puedan ejercer control directo en cada una de las actividades del proceso.                                                          </t>
    </r>
    <r>
      <rPr>
        <b/>
        <sz val="10"/>
        <color indexed="8"/>
        <rFont val="Arial"/>
        <family val="2"/>
      </rPr>
      <t>PRIMER MOMENTO</t>
    </r>
    <r>
      <rPr>
        <sz val="10"/>
        <color theme="1"/>
        <rFont val="Arial"/>
        <family val="2"/>
      </rPr>
      <t xml:space="preserve">
En el año 2018, se presentaron 234 solicitudes trámite de pensión, por parte de los docentes y directivos docentes, de las cuales fueron tramitadas por la Secretaría de Educación 234, quedando pendientes para remitir 0, El tiempo promedio de en este tramite es de 15 días por cada prestación, periodo que se encuentra por debajo del establecido para trámites, que es de 15 días hábiles, que equivalen aproximadamente a 22 días calendario.
Este resultado del indicador obedece principalmente a varios factores como: El ingreso de la petición debe realizarse en dos plataformas distintas: el NURF de la Fiduprevisora y al SAC de la Secretaría de Educación, una vez recepcionada la petición, en un gran número de casos, deben hacerse aclaraciones a algunos documentos que presentan los peticionarios y que requieren ser expedidos por otras entidades como lo son las cuotas parte, lo cual demora considerablemente el número de días del trámite e incrementa ostensiblemente el promedio de días del indicador.
Sumado a esto, se tiene que solamente una persona liquida este tipo de prestación y además de la solicitud de pensión debe atender varios tipos de solicitudes relacionadas con este tipo de prestación.  En importante anotar que este proceso se realiza manualmente con una calculadora, y es allí donde se requiere especial atención, principalmente en el cálculo de la prestación de los docentes nombrados por decreto 1278 que se rigen por la Ley 100 de 1993 por las condiciones establecidas en esta misma ley para su cálculo.
</t>
    </r>
    <r>
      <rPr>
        <b/>
        <sz val="10"/>
        <color indexed="8"/>
        <rFont val="Arial"/>
        <family val="2"/>
      </rPr>
      <t xml:space="preserve">
SEGUNDO MOMENTO</t>
    </r>
    <r>
      <rPr>
        <sz val="10"/>
        <color theme="1"/>
        <rFont val="Arial"/>
        <family val="2"/>
      </rPr>
      <t xml:space="preserve">
Inicia desde el momento en el cual se envía a la fiduprevisora la documentación para su aprobación hasta la fecha en la cual llega aprobada la prestación, para este año el tiempo promedio utilizado para la aprobación de la prestación es de 49 días, superior a los 15 días hábiles necesarios para un trámite.
</t>
    </r>
    <r>
      <rPr>
        <b/>
        <sz val="10"/>
        <color indexed="8"/>
        <rFont val="Arial"/>
        <family val="2"/>
      </rPr>
      <t xml:space="preserve">
TERCER MOMENTO</t>
    </r>
    <r>
      <rPr>
        <sz val="10"/>
        <color theme="1"/>
        <rFont val="Arial"/>
        <family val="2"/>
      </rPr>
      <t xml:space="preserve">
Este momento está relacionado con el proceso de comunicación al peticionario. Una vez llega la prestación aprobada, se procede a comunicarla al docente, se elabora una resolución, la cual es firmada por el Secretario de Educación se radica y se entrega para ser comunicada al docente en Atención al Ciudadano, en este momento del proceso se emplean aproximadamente 17 días calendario tiempo muy superior al establecido para los trámites. Sin embargo, se debe tener en cuenta que en esta parte del proceso intervienen además de la oficina de prestaciones sociales, el Despacho del Secretario y la Oficina de Atención al Ciudadano y allí una vez el docente es informado es su decisión el término empleado para venir a notificarse   
</t>
    </r>
    <r>
      <rPr>
        <b/>
        <sz val="10"/>
        <color indexed="8"/>
        <rFont val="Arial"/>
        <family val="2"/>
      </rPr>
      <t>TOTAL DE DIAS - RESUMEN</t>
    </r>
    <r>
      <rPr>
        <sz val="10"/>
        <color theme="1"/>
        <rFont val="Arial"/>
        <family val="2"/>
      </rPr>
      <t xml:space="preserve">
El tiempo promedio empleado por la Secretaría de Educación en el trámite y reconocimiento de la pensión es de 79 días calendario.
Sin embargo, a pesar de que es la Secretaría de Educación quien reconoce la prestación y ordena el pago de la misma en este proceso actuamos como intermediario de trámite, porque es la Fiduprevisora quien aprueba esta prestación.
</t>
    </r>
  </si>
  <si>
    <t>SEGUNDO MOMENTO (APROBACION DE LA PRESTACIÓN) 2018</t>
  </si>
  <si>
    <t>PRIMER MOMENTO</t>
  </si>
  <si>
    <t>SEGUNDO MOMENTO</t>
  </si>
  <si>
    <t>TERCER MOMENTO</t>
  </si>
  <si>
    <t>TERCER MOMENTO (COMUNICACIÓN DE LA PRESTACIÓN AL DOCENTE) 2018</t>
  </si>
  <si>
    <t>El Ministerio de Educación Nacional, El FOMAG, LA FIDUPREVISORA y la Entidad Territorial deben proponer una mesa de trabajo en la que se adquieran compromisos de inversión de recursos para el mejoramiento del proceso.</t>
  </si>
  <si>
    <t>PRIMER MOMENTO (RECEPCION, TRAMITE Y ENVIO FIDUPREVISORA) 2019</t>
  </si>
  <si>
    <r>
      <t xml:space="preserve">El reconocimiento de las Pensiones a docentes y directivos docentes, de acuerdo con lo establecido por la Ley, es un proceso compartido entre la Secretaría de Educación del departamento del Tolima y el Fondo Nacional de Prestaciones Sociales del Magisterio – FOMAG – y sus recursos son manejados por una entidad Fiduciaria estatal o de economía mixta llamada Fiduprevisora. Por esta razón, para el presente análisis, el indicador lo hemos divido en tres momentos: En el primero interviene la Secretaría de Educación, en la recepción y revisión de la documentación, liquidación de la prestación y envío a la Fiduprevisora. El segundo momento es ejecutado por la Fiduprevisora y se inicia desde el  envío de la documentación por la Secretaría hasta el día en el cual llega aprobada la prestación; y el último momento esta desde la proyección del acto administrativo de reconocimiento de la prestación, firma y comunicación de la misma. 
Es así como, en este proceso intervienen de manera directa e indirecta varios procesos de la Secretaría; esto hace que los funcionarios del área puedan ejercer control directo en cada una de las actividades del proceso.
</t>
    </r>
    <r>
      <rPr>
        <b/>
        <i/>
        <u/>
        <sz val="10"/>
        <rFont val="Arial"/>
        <family val="2"/>
      </rPr>
      <t>PRIMER MOMENTO</t>
    </r>
    <r>
      <rPr>
        <sz val="10"/>
        <rFont val="Arial"/>
        <family val="2"/>
      </rPr>
      <t xml:space="preserve">
En el año 2019, se presentaron 220 solicitudes trámite de pensión, por parte de los docentes y directivos docentes, de las cuales fueron tramitadas por la Secretaría de Educación 220, quedando pendientes para remitir 0, El tiempo promedio de en este tramite es de 15 días por cada prestación, periodo que se encuentra por debajo del establecido para trámites, que es de 15 días hábiles, que equivalen aproximadamente a 22 días calendario.
Este resultado del indicador obedece principalmente a varios factores como: El ingreso de la petición debe realizarse en dos plataformas distintas: el NURF de la Fiduprevisora y al SAC de la Secretaría de Educación, una vez recepcionada la petición, en un gran número de casos, deben hacerse aclaraciones a algunos documentos que presentan los peticionarios y que requieren ser expedidos por otras entidades como lo son las cuotas parte, lo cual demora considerablemente el número de días del trámite e incrementa ostensiblemente el promedio de días del indicador.
Sumado a esto, se tiene que solamente una persona liquida este tipo de prestación y además de la solicitud de pensión debe atender varios tipos de solicitudes relacionadas con este tipo de prestación.  En importante anotar que este proceso se realiza manualmente con una calculadora, y es allí donde se requiere especial atención, principalmente en el cálculo de la prestación de los docentes nombrados por decreto 1278 que se rigen por la Ley 100 de 1993 por las condiciones establecidas en esta misma ley para su cálculo.
</t>
    </r>
    <r>
      <rPr>
        <b/>
        <i/>
        <u/>
        <sz val="10"/>
        <rFont val="Arial"/>
        <family val="2"/>
      </rPr>
      <t>SEGUNDO MOMENTO</t>
    </r>
    <r>
      <rPr>
        <sz val="10"/>
        <rFont val="Arial"/>
        <family val="2"/>
      </rPr>
      <t xml:space="preserve">
Inicia desde el momento en el cual se envía a la fiduprevisora la documentación para su aprobación hasta la fecha en la cual llega aprobada la prestación, para este año de las 220 prestaciones solicitadas por docentes y directivos docentes afiliados al fondo nacional de prestaciones sociales del magiterio se han tramitado por parte de la Fiduprevisora 121 por lo cual a la fecha de entrega de los indicadores (26/02/2020), se encuentran pendiente por gestionar 99, por lo cual a la fecha 26 de febrero de 2020, el tiempo promedio utilizado para la aprobación de la prestación es de 106 días, superior a los 15 días hábiles necesarios para un trámite.
</t>
    </r>
    <r>
      <rPr>
        <b/>
        <i/>
        <u/>
        <sz val="10"/>
        <rFont val="Arial"/>
        <family val="2"/>
      </rPr>
      <t>TERCER MOMENTO</t>
    </r>
    <r>
      <rPr>
        <sz val="10"/>
        <rFont val="Arial"/>
        <family val="2"/>
      </rPr>
      <t xml:space="preserve">
Este momento está relacionado con el proceso de comunicación al peticionario. Una vez llega la prestación aprobada, se procede a comunicarla al docente, se elabora una resolución, la cual es firmada por el Secretario de Educación se radica y se entrega para ser comunicada al docente en Atención al Ciudadano, en este momento del proceso se emplean aproximadamente 10 días calendario tiempo muy superior al establecido para los trámites. Sin embargo, se debe tener en cuenta que en esta parte del proceso intervienen además de la oficina de prestaciones sociales, el Despacho del Secretario y la Oficina de Atención al Ciudadano y allí una vez el docente es informado es su decisión el término empleado para venir a notificarse   
</t>
    </r>
    <r>
      <rPr>
        <b/>
        <i/>
        <u/>
        <sz val="10"/>
        <rFont val="Arial"/>
        <family val="2"/>
      </rPr>
      <t xml:space="preserve">TOTAL DE DIAS - RESUMEN
</t>
    </r>
    <r>
      <rPr>
        <sz val="10"/>
        <rFont val="Arial"/>
        <family val="2"/>
      </rPr>
      <t xml:space="preserve">
El tiempo promedio empleado por la Secretaría de Educación en el trámite y reconocimiento de la pensión a la fecha 26 de febrero de 2020 es de 133  días calendario.
Sin embargo, a pesar de que es la Secretaría de Educación quien reconoce la prestación y ordena el pago de la misma en este proceso actuamos como intermediario de trámite, porque es la Fiduprevisora quien aprueba esta prestación.
</t>
    </r>
  </si>
  <si>
    <t>SEGUNDO MOMENTO (APROBACION DE LA PRESTACIÓN) 2019</t>
  </si>
  <si>
    <t>TERCER MOMENTO (COMUNICACIÓN DE LA PRESTACIÓN AL DOCENTE) 2019</t>
  </si>
  <si>
    <t>PRIMER MOMENTO (RECEPCION, TRAMITE Y ENVIO FIDUPREVISORA) 2020</t>
  </si>
  <si>
    <t>El reconocimiento de las Pensiones a docentes y directivos docentes, de acuerdo con lo establecido por la Ley, es un proceso compartido entre la Secretaría de Educación del departamento del Tolima y el Fondo Nacional de Prestaciones Sociales del Magisterio – FOMAG – y sus recursos son manejados por una entidad Fiduciaria estatal o de economía mixta llamada Fiduprevisora. Por esta razón, para el presente análisis, el indicador lo hemos divido en tres momentos: En el primero interviene la Secretaría de Educación, en la recepción y revisión de la documentación, liquidación de la prestación y envío a la Fiduprevisora. El segundo momento es ejecutado por la Fiduprevisora y se inicia desde el  envío de la documentación por la Secretaría hasta el día en el cual llega aprobada la prestación; y el último momento esta desde la proyección del acto administrativo de reconocimiento de la prestación, firma y comunicación de la misma. 
Es así como, en este proceso intervienen de manera directa e indirecta varios procesos de la Secretaría; esto hace que los funcionarios del área puedan ejercer control directo en cada una de las actividades del proceso.
PRIMER MOMENTO
En el año 2020, se presentaron 84 solicitudes trámite de pensión, por parte de los docentes y directivos docentes, de las cuales fueron tramitadas por la Secretaría de Educación 84, quedando pendientes para remitir 0, El tiempo promedio de en este tramite es de 19 días por cada prestación, periodo que se encuentra en un promedio regular en lo establecido para trámites, que es de 15 días hábiles, que equivalen aproximadamente a 22 días calendario.
Este resultado del indicador obedece principalmente a varios factores como: El ingreso de la petición debe realizarse en dos plataformas distintas: el NURF de la Fiduprevisora y al SAC de la Secretaría de Educación, una vez recepcionada la petición, en un gran número de casos, deben hacerse aclaraciones a algunos documentos que presentan los peticionarios y que requieren ser expedidos por otras entidades como lo son las cuotas parte, lo cual demora considerablemente el número de días del trámite e incrementa ostensiblemente el promedio de días del indicador.
Sumado a esto, se tiene que solamente una persona liquida este tipo de prestación y además de la solicitud de pensión debe atender varios tipos de solicitudes relacionadas con este tipo de prestación.  En importante anotar que este proceso se realiza manualmente con una calculadora, y es allí donde se requiere especial atención, principalmente en el cálculo de la prestación de los docentes nombrados por decreto 1278 que se rigen por la Ley 100 de 1993 por las condiciones establecidas en esta misma ley para su cálculo.
SEGUNDO MOMENTO
Inicia desde el momento en el cual se envía a la fiduprevisora la documentación para su aprobación hasta la fecha en la cual llega aprobada la prestación, para este año de las 84 prestaciones solicitadas por docentes y directivos docentes afiliados al fondo nacional de prestaciones sociales del magiterio se han tramitado por parte de la Fiduprevisora 40 por lo cual a la fecha de entrega de los indicadores (16/02/2021), se encuentran pendiente por gestionar 44, por lo cual a la fecha 16 de febrero de 2021, el tiempo promedio utilizado para la aprobación de la prestación es de 214 días, superior a los 15 días hábiles necesarios para un trámite.
TERCER MOMENTO
Este momento está relacionado con el proceso de comunicación al peticionario. Una vez llega la prestación aprobada, se procede a comunicarla al docente, se elabora una resolución, la cual es firmada por el Secretario de Educación se radica y se entrega para ser comunicada al docente en Atención al Ciudadano, en este momento del proceso se emplean aproximadamente 17 días calendario tiempo superior al establecido para los trámites. Sin embargo, se debe tener en cuenta que en esta parte del proceso intervienen además de la oficina de prestaciones sociales, el Despacho del Secretario y la Oficina de Atención al Ciudadano y allí una vez el docente es informado es su decisión el término empleado para venir a notificarse   
TOTAL DE DIAS - RESUMEN
El tiempo promedio empleado por la Secretaría de Educación en el trámite y reconocimiento de la pensión a la fecha 16 de febrero de 2021 es de 232 días calendario.
Sin embargo, a pesar de que es la Secretaría de Educación quien reconoce la prestación y ordena el pago de la misma en este proceso actuamos como intermediario de trámite, porque es la Fiduprevisora quien aprueba esta prestación.</t>
  </si>
  <si>
    <t>SEGUNDO MOMENTO (APROBACION DE LA PRESTACIÓN) 2020</t>
  </si>
  <si>
    <t>TERCER MOMENTO (COMUNICACIÓN DE LA PRESTACIÓN AL DOCENTE) 2020</t>
  </si>
  <si>
    <t>PRIMER MOMENTO (RECEPCION, TRAMITE Y ENVIO FIDUPREVISORA) 2021</t>
  </si>
  <si>
    <r>
      <t xml:space="preserve">El reconocimiento de las Pensiones a docentes y directivos docentes, de acuerdo con lo establecido por la Ley, es un proceso compartido entre la Secretaría de Educación del departamento del Tolima y el Fondo Nacional de Prestaciones Sociales del Magisterio – FOMAG – y sus recursos son manejados por una entidad Fiduciaria estatal o de economía mixta llamada Fiduprevisora. Por esta razón, para el presente análisis, el indicador lo hemos divido en tres momentos: En el primero interviene la Secretaría de Educación, en la recepción y revisión de la documentación, liquidación de la prestación y envío a la Fiduprevisora. El segundo momento es ejecutado por la Fiduprevisora y se inicia desde el  envío de la documentación por la Secretaría hasta el día en el cual llega aprobada la prestación; y el último momento esta desde la proyección del acto administrativo de reconocimiento de la prestación, firma y comunicación de la misma. 
Es así como, en este proceso intervienen de manera directa e indirecta varios procesos de la Secretaría; esto hace que los funcionarios del área puedan ejercer control directo en cada una de las actividades del proceso.
</t>
    </r>
    <r>
      <rPr>
        <b/>
        <i/>
        <u/>
        <sz val="10"/>
        <rFont val="Arial"/>
        <family val="2"/>
      </rPr>
      <t>PRIMER MOMENTO</t>
    </r>
    <r>
      <rPr>
        <sz val="10"/>
        <rFont val="Arial"/>
        <family val="2"/>
      </rPr>
      <t xml:space="preserve">
En el año 2021, se presentaron 190 solicitudes trámite de pensión, por parte de los docentes y directivos docentes, de las cuales fueron tramitadas por la Secretaría de Educación 189, quedando pendientes para tramitar 1, El tiempo promedio de en este tramite es de 43 días por cada prestación, periodo que se encuentra en un promedio malo en lo establecido para trámites, que es de 15 días hábiles, que equivalen aproximadamente a 22 días calendario.
Este resultado del indicador obedece principalmente a varios factores como: El ingreso de la petición debe realizarse en dos plataformas distintas: el NURF de la Fiduprevisora y al SAC de la Secretaría de Educación, una vez recepcionada la petición, en un gran número de casos, deben hacerse aclaraciones a algunos documentos que presentan los peticionarios y que requieren ser expedidos por otras entidades como lo son las cuotas parte, lo cual demora considerablemente el número de días del trámite e incrementa ostensiblemente el promedio de días del indicador.
Sumado a esto, se tiene que solamente dos personas liquidan este tipo de prestación y además de la solicitud de pensión debe atender varios tipos de solicitudes relacionadas con este tipo de prestación.  En importante anotar que este proceso se realiza manualmente con una calculadora, y es allí donde se requiere especial atención, principalmente en el cálculo de la prestación de los docentes nombrados por decreto 1278 que se rigen por la Ley 100 de 1993 por las condiciones establecidas en esta misma ley para su cálculo.
</t>
    </r>
    <r>
      <rPr>
        <b/>
        <i/>
        <u/>
        <sz val="10"/>
        <rFont val="Arial"/>
        <family val="2"/>
      </rPr>
      <t>SEGUNDO MOMENTO</t>
    </r>
    <r>
      <rPr>
        <sz val="10"/>
        <rFont val="Arial"/>
        <family val="2"/>
      </rPr>
      <t xml:space="preserve">
Inicia desde el momento en el cual se envía a la fiduprevisora la documentación para su aprobación hasta la fecha en la cual llega aprobada la prestación, para este año de las 189 prestaciones solicitadas por docentes y directivos docentes afiliados al fondo nacional de prestaciones sociales del magiterio se han tramitado por parte de la Fiduprevisora 188 por lo tnato al 31 de diciembre de 2021 quedaba (1) prestacion pendiente, el tiempo promedio utilizado para la aprobación de la prestación es de 380 días, muy superior a los  días hábiles necesarios para un trámite.
</t>
    </r>
    <r>
      <rPr>
        <b/>
        <i/>
        <u/>
        <sz val="10"/>
        <rFont val="Arial"/>
        <family val="2"/>
      </rPr>
      <t>TERCER MOMENTO</t>
    </r>
    <r>
      <rPr>
        <sz val="10"/>
        <rFont val="Arial"/>
        <family val="2"/>
      </rPr>
      <t xml:space="preserve">
Este momento está relacionado con el proceso de comunicación al peticionario. Una vez llega la prestación aprobada, se procede a comunicarla al docente, se elabora una resolución, la cual es firmada por el Secretario de Educación se radica y se entrega para ser comunicada al docente en Atención al Ciudadano, en este momento del proceso se emplean aproximadamente 20 días calendario tiempo superior al establecido para los trámites. Sin embargo, se debe tener en cuenta que en esta parte del proceso intervienen además de la oficina de prestaciones sociales, el Despacho del Secretario y la Oficina de Atención al Ciudadano y allí una vez el docente es informado es su decisión el término empleado para venir a notificarse   
</t>
    </r>
    <r>
      <rPr>
        <b/>
        <i/>
        <u/>
        <sz val="10"/>
        <rFont val="Arial"/>
        <family val="2"/>
      </rPr>
      <t xml:space="preserve">TOTAL DE DIAS - RESUMEN
</t>
    </r>
    <r>
      <rPr>
        <sz val="10"/>
        <rFont val="Arial"/>
        <family val="2"/>
      </rPr>
      <t xml:space="preserve">
El tiempo promedio empleado por la Secretaría de Educación en el trámite y reconocimiento de la pensión a la fecha 31 de diciembre de 2021 es de 438 días calendario.
Sin embargo, a pesar de que es la Secretaría de Educación quien reconoce la prestación y ordena el pago de la misma en este proceso actuamos como intermediario de trámite, porque es la Fiduprevisora quien aprueba esta prestación.
</t>
    </r>
  </si>
  <si>
    <t>SEGUNDO MOMENTO (APROBACION DE LA PRESTACIÓN) 2021</t>
  </si>
  <si>
    <t>TERCER MOMENTO (COMUNICACIÓN DE LA PRESTACIÓN AL DOCENTE) 2021</t>
  </si>
  <si>
    <t>Año</t>
  </si>
  <si>
    <t>No. Solicitudes recibidas</t>
  </si>
  <si>
    <t xml:space="preserve">No. dias promedio del tramite </t>
  </si>
  <si>
    <t>DIAS ESPERADOS</t>
  </si>
  <si>
    <t>DIAS EMPLEADOS</t>
  </si>
  <si>
    <t>Monitorear el número de días que toma el trámite de reconocimiento de prestaciones sociales y económicas (cesantias)</t>
  </si>
  <si>
    <t>La información debe tomarse del sistema de información suministrado por la sociedad fiduciaria para llevar el control de la recepción de la solicitud.</t>
  </si>
  <si>
    <t>Tiempo promedio</t>
  </si>
  <si>
    <r>
      <t xml:space="preserve">El reconocimiento de las Cesantías Definitivas a docentes y directivos docentes, de acuerdo con lo establecido por la ley, es un proceso compartido entre la Secretaría de Educación del departamento del Tolima y el Fondo Nacional de Prestaciones Sociales del Magisterio – FOMAG – donde sus recursos son manejados por una entidad Fiduciaria estatal o de economía mixta llamada Fiduprevisora; para este reconocimiento se debe surtir el siguiente procedimiento:
El docente debe presentar ante la Secretaría de Educación y Cultura del Tolima, en los formatos adoptados para el efecto, la solicitud de reconocimiento de la prestación, junto con los documentos exigidos según el caso.
La Secretaría de Educación adelanta el estudio pertinente y elabora el proyecto de Acto Administrativo de reconocimiento de la prestación, y lo envía junto con todos los anexos a Fiduciaria La Previsora S.A.
De acuerdo con las disposiciones de la Ley 962 de 2005 y el Decreto 2831 de 2005, Fiduprevisora, a través de un equipo especializado revisa el proyecto de acto administrativo y lo aprueba o niega devolviéndolo a la Secretaría de Educación con las observaciones de forma y /o fondo a que haya lugar.
La Secretaría de Educación procede a emitir la Resolución (acto administrativo), reconociendo el derecho y ordenando el pago de la prestación, así mismo procede a la notificación al docente y una vez la Resolución se encuentra ejecutoriada envía una copia de la misma a Fiduprevisora para proceder al pago.
Para el pago efectivo de la prestación económica Fiduprevisora realiza nóminas periódicas con la frecuencia que se requiera.
 Dada la naturaleza del trámite de la prestación, para el presente análisis, el indicador de Tiempo Promedio utilizado en proceso lo hemos divido en tres momentos: En el primer momento interviene la Secretaría de Educación, en la recepción y revisión de la documentación, liquidación de la prestación y envío a la Fiduprevisora. El segundo momento es la aprobación que es ejecutado por la Fiduprevisora y se inicia desde el envío de la documentación por parte la Secretaría, hasta el día en el cual llega aprobada la prestación; y el último momento que es el de comunicación y va desde el recibo de la prestación aprobada, e incluye la tramitación del acto administrativo de reconocimiento de la prestación, firma y comunicación de la misma. 
Es así como, en este proceso intervienen de manera directa e indirecta varios procesos de la Secretaría, como de la Fiduprevisora; esto hace que los funcionarios del área puedan ejercer control directo en todas las actividades del proceso.
</t>
    </r>
    <r>
      <rPr>
        <b/>
        <i/>
        <u/>
        <sz val="10"/>
        <rFont val="Arial"/>
        <family val="2"/>
      </rPr>
      <t xml:space="preserve">
PRIMER MOMENTO
</t>
    </r>
    <r>
      <rPr>
        <sz val="10"/>
        <rFont val="Arial"/>
        <family val="2"/>
      </rPr>
      <t xml:space="preserve">
En el año 2016, se presentaron 357 solicitudes trámite de Cesantías Definitivas, por parte de los docentes y directivos docentes, de las cuales fueron tramitadas por la Secretaría de Educación 350, que corresponde al 98%, de las solicitudes presentadas. El tiempo promedio de trámite de la prestación es de 23 días, periodo que se encuentra dentro del límite normal, que es de 15 días hábiles, que equivalen aproximadamente a 22 días calendario. Este resultado del indicador obedece principalmente a varios factores como: El ingreso de la petición debe realizarse en dos plataformas distintas: el NURF de la Fiduprevisora y al SAC de la Secretaría de Educación, una vez recepcionada la petición, en un gran número de casos, deben hacerse aclaraciones a algunos documentos que presentan los peticionarios y la sustanciación y liquidación requiere de un cuidado especial.
Sumado a esto, se tiene que solamente existe una persona encargada de la sustanciación y liquidación de la prestación. En importante anotar, que este proceso se realiza manualmente con una calculadora, y es allí donde se requiere especial cuidado para evitar que la prestación sea devuelta por la Fiduprevisora, luego se remite la información para su aprobación.
</t>
    </r>
    <r>
      <rPr>
        <b/>
        <i/>
        <u/>
        <sz val="10"/>
        <rFont val="Arial"/>
        <family val="2"/>
      </rPr>
      <t>SEGUNDO MOMENTO</t>
    </r>
    <r>
      <rPr>
        <sz val="10"/>
        <rFont val="Arial"/>
        <family val="2"/>
      </rPr>
      <t xml:space="preserve">
Inicia desde el momento en el cual se envía a la fiduprevisora la documentación para su aprobación hasta la fecha en la cual llega aprobada la prestación, en el año 2016 fueron reconocidas 258 solicitudes el tiempo promedio utilizado para la aprobación de la prestación es de 29 días, superior a los 15 días hábiles necesarios para un trámite.
Sobre este periodo, la Secretaría de Educación no tiene ningún tipo de intervención.
</t>
    </r>
    <r>
      <rPr>
        <b/>
        <i/>
        <u/>
        <sz val="10"/>
        <rFont val="Arial"/>
        <family val="2"/>
      </rPr>
      <t>TERCER MOMENTO</t>
    </r>
    <r>
      <rPr>
        <sz val="10"/>
        <rFont val="Arial"/>
        <family val="2"/>
      </rPr>
      <t xml:space="preserve">
Este momento está relacionado con el proceso de comunicación al peticionario. Una vez llega la prestación aprobada, se procede a comunicarla al docente, se elabora entonces una resolución donde se le reconoce la prestación, la cual es firmada por el Secretario de Educación se radica y se entrega para ser comunicada al docente a la oficina de Atención al Ciudadano, en este momento del proceso se emplean en promedio 36 calendario tiempo muy superior al establecido para los trámites. 
Sin embargo, se debe tener en cuenta, que en esta parte del proceso intervienen además de la oficina de Prestaciones Sociales en la proyección de la resolución, el Despacho del Secretario en el trámite para la firma y numeración y la Oficina de Atención al Ciudadano en la comunicación al funcionario y allí una vez el docente es informado, es su decisión el término empleado para venir a notificarse.
</t>
    </r>
    <r>
      <rPr>
        <b/>
        <i/>
        <u/>
        <sz val="10"/>
        <rFont val="Arial"/>
        <family val="2"/>
      </rPr>
      <t xml:space="preserve">TIEMPO TOTAL - RESUMEN
</t>
    </r>
    <r>
      <rPr>
        <sz val="10"/>
        <rFont val="Arial"/>
        <family val="2"/>
      </rPr>
      <t xml:space="preserve">
El tiempo promedio empleado por la Secretaría de Educación en el trámite y reconocimiento de la prestación es de 88 días calendario.
Sin embargo, a pesar de que es la Secretaría de Educación es quien reconoce la prestación y ordena el pago de la misma en este proceso actuamos como intermediario de trámite, porque es la Fiduprevisora quien la aprueba.
</t>
    </r>
  </si>
  <si>
    <r>
      <t xml:space="preserve">El reconocimiento de las Cesantías Definitivas a docentes y directivos docentes, de acuerdo con lo establecido por la ley, es un proceso compartido entre la Secretaría de Educación del departamento del Tolima y el Fondo Nacional de Prestaciones Sociales del Magisterio – FOMAG – donde sus recursos son manejados por una entidad Fiduciaria estatal o de economía mixta llamada Fiduprevisora; para este reconocimiento se debe surtir el siguiente procedimiento:
El docente debe presentar ante la Secretaría de Educación y Cultura del Tolima, en los formatos adoptados para el efecto, la solicitud de reconocimiento de la prestación, junto con los documentos exigidos según el caso.
La Secretaría de Educación adelanta el estudio pertinente y elabora el proyecto de Acto Administrativo de reconocimiento de la prestación, y lo envía junto con todos los anexos a Fiduciaria La Previsora S.A.
De acuerdo con las disposiciones de la Ley 962 de 2005 y el Decreto 2831 de 2005, Fiduprevisora, a través de un equipo especializado revisa el proyecto de acto administrativo y lo aprueba o niega devolviéndolo a la Secretaría de Educación con las observaciones de forma y /o fondo a que haya lugar.
La Secretaría de Educación procede a emitir la Resolución (acto administrativo), reconociendo el derecho y ordenando el pago de la prestación, así mismo procede a la notificación al docente y una vez la Resolución se encuentra ejecutoriada envía una copia de la misma a Fiduprevisora para proceder al pago.
Para el pago efectivo de la prestación económica Fiduprevisora realiza nóminas periódicas con la frecuencia que se requiera.
 Dada la naturaleza del trámite de la prestación, para el presente análisis, el indicador de Tiempo Promedio utilizado en proceso lo hemos divido en tres momentos: En el primer momento interviene la Secretaría de Educación, en la recepción y revisión de la documentación, liquidación de la prestación y envío a la Fiduprevisora. El segundo momento es la aprobación que es ejecutado por la Fiduprevisora y se inicia desde el envío de la documentación por parte la Secretaría, hasta el día en el cual llega aprobada la prestación; y el último momento que es el de comunicación y va desde el recibo de la prestación aprobada, e incluye la tramitación del acto administrativo de reconocimiento de la prestación, firma y comunicación de la misma. 
Es así como, en este proceso intervienen de manera directa e indirecta varios procesos de la Secretaría, como de la Fiduprevisora; esto hace que los funcionarios del área puedan ejercer control directo en todas las actividades del proceso.
</t>
    </r>
    <r>
      <rPr>
        <b/>
        <i/>
        <u/>
        <sz val="10"/>
        <rFont val="Arial"/>
        <family val="2"/>
      </rPr>
      <t xml:space="preserve">
PRIMER MOMENTO
</t>
    </r>
    <r>
      <rPr>
        <sz val="10"/>
        <rFont val="Arial"/>
        <family val="2"/>
      </rPr>
      <t xml:space="preserve">
En el año 2017, se presentaron 245 solicitudes trámite de Cesantías Definitivas, por parte de los docentes y directivos docentes, de las cuales fueron tramitadas por la Secretaría de Educación 240, que corresponde al 98%, de las solicitudes presentadas. El tiempo promedio de trámite de la prestación es de 18,1 días, periodo que se encuentra dentro del límite normal, que es de 15 días hábiles, que equivalen aproximadamente a 22 días calendario. Este resultado del indicador obedece principalmente a varios factores como: El ingreso de la petición debe realizarse en dos plataformas distintas: el NURF de la Fiduprevisora y al SAC de la Secretaría de Educación, una vez recepcionada la petición, en un gran número de casos, deben hacerse aclaraciones a algunos documentos que presentan los peticionarios y la sustanciación y liquidación requiere de un cuidado especial.
Sumado a esto, se tiene que solamente existe una persona encargada de la sustanciación y liquidación de la prestación. En importante anotar, que este proceso se realiza manualmente con una calculadora, y es allí donde se requiere especial cuidado para evitar que la prestación sea devuelta por la Fiduprevisora, luego se remite la información para su aprobación.
</t>
    </r>
    <r>
      <rPr>
        <b/>
        <i/>
        <u/>
        <sz val="10"/>
        <rFont val="Arial"/>
        <family val="2"/>
      </rPr>
      <t>SEGUNDO MOMENTO</t>
    </r>
    <r>
      <rPr>
        <sz val="10"/>
        <rFont val="Arial"/>
        <family val="2"/>
      </rPr>
      <t xml:space="preserve">
Inicia desde el momento en el cual se envía a la fiduprevisora la documentación para su aprobación hasta la fecha en la cual llega aprobada la prestación, en el año 2017 fueron reconocidas 190 solicitudes el tiempo promedio utilizado para la aprobación de la prestación es de 40,1 días, superior a los 15 días hábiles necesarios para un trámite.
Sobre este periodo, la Secretaría de Educación no tiene ningún tipo de intervención.
</t>
    </r>
    <r>
      <rPr>
        <b/>
        <i/>
        <u/>
        <sz val="10"/>
        <rFont val="Arial"/>
        <family val="2"/>
      </rPr>
      <t>TERCER MOMENTO</t>
    </r>
    <r>
      <rPr>
        <sz val="10"/>
        <rFont val="Arial"/>
        <family val="2"/>
      </rPr>
      <t xml:space="preserve">
Este momento está relacionado con el proceso de comunicación al peticionario. Una vez llega la prestación aprobada, se procede a comunicarla al docente, se elabora entonces una resolución donde se le reconoce la prestación, la cual es firmada por el Secretario de Educación se radica y se entrega para ser comunicada al docente a la oficina de Atención al Ciudadano, en este momento del proceso se emplean en promedio 37,1 calendario tiempo muy superior al establecido para los trámites. 
Sin embargo, se debe tener en cuenta, que en esta parte del proceso intervienen además de la oficina de Prestaciones Sociales en la proyección de la resolución, el Despacho del Secretario en el trámite para la firma y numeración y la Oficina de Atención al Ciudadano en la comunicación al funcionario y allí una vez el docente es informado, es su decisión el término empleado para venir a notificarse.
</t>
    </r>
    <r>
      <rPr>
        <b/>
        <i/>
        <u/>
        <sz val="10"/>
        <rFont val="Arial"/>
        <family val="2"/>
      </rPr>
      <t xml:space="preserve">TIEMPO TOTAL - RESUMEN
</t>
    </r>
    <r>
      <rPr>
        <sz val="10"/>
        <rFont val="Arial"/>
        <family val="2"/>
      </rPr>
      <t xml:space="preserve">
El tiempo promedio empleado por la Secretaría de Educación en el trámite y reconocimiento de la prestación es de 95,1 días calendario.
Sin embargo, a pesar de que es la Secretaría de Educación es quien reconoce la prestación y ordena el pago de la misma en este proceso actuamos como intermediario de trámite, porque es la Fiduprevisora quien la aprueba.
</t>
    </r>
  </si>
  <si>
    <t>H05.001.03_01</t>
  </si>
  <si>
    <r>
      <t xml:space="preserve">El reconocimiento de las Cesantías Parciales para Compra a docentes y directivos docentes, de acuerdo con lo establecido por la ley, es un proceso compartido entre la Secretaría de Educación del departamento del Tolima y el Fondo Nacional de Prestaciones Sociales del Magisterio – FOMAG – donde sus recursos son manejados por una entidad Fiduciaria estatal o de economía mixta llamada Fiduprevisora; para este reconocimiento se debe surtir el siguiente procedimiento:
El docente debe presentar ante la Secretaría de Educación y Cultura del Tolima, en los formatos adoptados para el efecto, la solicitud de reconocimiento de la prestación, junto con los documentos exigidos según el caso.
La Secretaría de Educación adelanta el estudio pertinente y elabora el proyecto de Acto Administrativo de reconocimiento de la prestación, y lo envía junto con todos los anexos a Fiduciaria La Previsora S.A.
De acuerdo con las disposiciones de la Ley 962 de 2005 y el Decreto 2831 de 2005, Fiduprevisora, a través de un equipo especializado revisa el proyecto de acto administrativo y lo aprueba o niega devolviéndolo a la Secretaría de Educación con las observaciones de forma y /o fondo a que haya lugar.
La Secretaría de Educación procede a emitir la Resolución (acto administrativo), reconociendo el derecho y ordenando el pago de la prestación, así mismo procede a la notificación al docente y una vez la Resolución se encuentra ejecutoriada envía una copia de la misma a Fiduprevisora para proceder al pago.
Para el pago efectivo de la prestación económica Fiduprevisora realiza nóminas periódicas con la frecuencia que se requiera.
 Por esta razón, para el presente análisis, el indicador lo hemos divido en tres momentos: En el primero interviene la Secretaría de Educación, en la recepción y revisión de la documentación, liquidación de la prestación y envío a la Fiduprevisora. El segundo momento es ejecutado por la Fiduprevisora y se inicia desde el momento de envío de la documentación por la Secretaría hasta el día en el cual llega aprobada la prestación; y el último momento esta desde la emisión del acto administrativo de reconocimiento de la prestación, firma y comunicación de la misma. 
Es así como, en este proceso intervienen de manera directa e indirecta varios procesos de la Secretaría; esto hace que los funcionarios del área puedan ejercer control directo en cada una de las actividades del proceso
</t>
    </r>
    <r>
      <rPr>
        <b/>
        <i/>
        <u/>
        <sz val="10"/>
        <rFont val="Arial"/>
        <family val="2"/>
      </rPr>
      <t>PRIMER MOMENTO</t>
    </r>
    <r>
      <rPr>
        <sz val="10"/>
        <rFont val="Arial"/>
        <family val="2"/>
      </rPr>
      <t xml:space="preserve">
En el año 2016, se presentaron 231 solicitudes trámite de Cesantías para Compra de vivienda, por parte de los docentes y directivos docentes que adicionadas a 33 que habían quedado pendiente de trámite en el 2015 dan un total de 264, de las cuales fueron tramitadas por la Secretaría de Educación 256, quedando pendiente 8 para el 2017.
 El tiempo promedio utilizado para este trámite fue de 50 días, periodo que se encuentra por encima del establecido para trámites, que es de 15 días hábiles, que equivalen aproximadamente a 22 días calendario.
 El resultado del indicador obedece principalmente a varios factores como: El ingreso de la petición debe realizarse en dos plataformas distintas: el NURF de la Fiduprevisora y al SAC de la Secretaría de Educación, una vez recepcionada la petición, en un gran número de casos, deben hacerse aclaraciones a algunos de los documentos aportados por los peticionarios, lo cual demora considerablemente el número de días del trámite e incrementa ostensiblemente el promedio de días del indicador. Sumado a esto, se tiene que solamente una persona tramita y liquida este tipo de prestación y además de la solicitud de cesantías parciales para compra debe atender varios tipos de solicitudes relacionadas con este tipo de prestación.  En importante anotar que este proceso se realiza manualmente con una calculadora, y es allí donde se requiere especial atención por tratarse de liquidaciones de pagos.
</t>
    </r>
    <r>
      <rPr>
        <b/>
        <i/>
        <u/>
        <sz val="10"/>
        <rFont val="Arial"/>
        <family val="2"/>
      </rPr>
      <t>SEGUNDO MOMENTO</t>
    </r>
    <r>
      <rPr>
        <sz val="10"/>
        <rFont val="Arial"/>
        <family val="2"/>
      </rPr>
      <t xml:space="preserve">
Este proceso no se pudo medir por falta de información. No se registró el ingreso de la aprobación por parte de la fiduprevisora
</t>
    </r>
    <r>
      <rPr>
        <b/>
        <i/>
        <u/>
        <sz val="10"/>
        <rFont val="Arial"/>
        <family val="2"/>
      </rPr>
      <t>TERCER MOMENTO</t>
    </r>
    <r>
      <rPr>
        <sz val="10"/>
        <rFont val="Arial"/>
        <family val="2"/>
      </rPr>
      <t xml:space="preserve">
Este momento está relacionado con el proceso de comunicación al peticionario. Una vez llega la prestación aprobada, se procede a comunicarla al docente, se tramita una resolución, la cual es firmada por el Secretario de Educación se radica y se entrega para ser comunicada al docente en Atención al Ciudadano, en este momento del proceso se emplean aproximadamente 57 días calendario tiempo muy superior al establecido para los trámites. Sin embargo, se debe tener en cuenta que en esta parte del proceso intervienen además de la oficina de prestaciones sociales, el Despacho del Secretario y la Oficina de Atención al Ciudadano y allí una vez el docente es informado es su decisión el término empleado para venir a notificarse.
</t>
    </r>
    <r>
      <rPr>
        <b/>
        <i/>
        <u/>
        <sz val="10"/>
        <rFont val="Arial"/>
        <family val="2"/>
      </rPr>
      <t>TIEMPO TOTAL - RESUMEN</t>
    </r>
    <r>
      <rPr>
        <sz val="10"/>
        <rFont val="Arial"/>
        <family val="2"/>
      </rPr>
      <t xml:space="preserve">
El tiempo promedio empleado por la Secretaría de Educación en el trámite y reconocimiento de la pensión es de 146 días calendario.
Sin embargo, a pesar de que es la Secretaría de Educación quien reconoce la prestación y ordena el pago de la misma en este proceso actuamos como intermediario de trámite, porque es la Fiduprevisora quien aprueba esta prestación.
</t>
    </r>
  </si>
  <si>
    <r>
      <t xml:space="preserve">El reconocimiento de las Cesantías Parciales para Compra a docentes y directivos docentes, de acuerdo con lo establecido por la ley, es un proceso compartido entre la Secretaría de Educación del departamento del Tolima y el Fondo Nacional de Prestaciones Sociales del Magisterio – FOMAG – donde sus recursos son manejados por una entidad Fiduciaria estatal o de economía mixta llamada Fiduprevisora; para este reconocimiento se debe surtir el siguiente procedimiento:
El docente debe presentar ante la Secretaría de Educación y Cultura del Tolima, en los formatos adoptados para el efecto, la solicitud de reconocimiento de la prestación, junto con los documentos exigidos según el caso.
La Secretaría de Educación adelanta el estudio pertinente y elabora el proyecto de Acto Administrativo de reconocimiento de la prestación, y lo envía junto con todos los anexos a Fiduciaria La Previsora S.A.
De acuerdo con las disposiciones de la Ley 962 de 2005 y el Decreto 2831 de 2005, Fiduprevisora, a través de un equipo especializado revisa el proyecto de acto administrativo y lo aprueba o niega devolviéndolo a la Secretaría de Educación con las observaciones de forma y /o fondo a que haya lugar.
La Secretaría de Educación procede a emitir la Resolución (acto administrativo), reconociendo el derecho y ordenando el pago de la prestación, así mismo procede a la notificación al docente y una vez la Resolución se encuentra ejecutoriada envía una copia de la misma a Fiduprevisora para proceder al pago.
Para el pago efectivo de la prestación económica Fiduprevisora realiza nóminas periódicas con la frecuencia que se requiera.
 Por esta razón, para el presente análisis, el indicador lo hemos divido en tres momentos: En el primero interviene la Secretaría de Educación, en la recepción y revisión de la documentación, liquidación de la prestación y envío a la Fiduprevisora. El segundo momento es ejecutado por la Fiduprevisora y se inicia desde el momento de envío de la documentación por la Secretaría hasta el día en el cual llega aprobada la prestación; y el último momento esta desde la emisión del acto administrativo de reconocimiento de la prestación, firma y comunicación de la misma. 
Es así como, en este proceso intervienen de manera directa e indirecta varios procesos de la Secretaría; esto hace que los funcionarios del área puedan ejercer control directo en cada una de las actividades del proceso
</t>
    </r>
    <r>
      <rPr>
        <b/>
        <i/>
        <u/>
        <sz val="10"/>
        <rFont val="Arial"/>
        <family val="2"/>
      </rPr>
      <t>PRIMER MOMENTO</t>
    </r>
    <r>
      <rPr>
        <sz val="10"/>
        <rFont val="Arial"/>
        <family val="2"/>
      </rPr>
      <t xml:space="preserve">
En el año 2017, se presentaron 888 solicitudes trámite de Cesantías parciales, por parte de los docentes y directivos docentes que adicionadas, de las cuales fueron tramitadas por la Secretaría de Educación 879, quedando pendiente 9  para el 2018.
 El tiempo promedio utilizado para este trámite fue de 34,8 días, periodo que se encuentra por encima del establecido para trámites, que es de 15 días hábiles, que equivalen aproximadamente a 22 días calendario.
 El resultado del indicador obedece principalmente a varios factores como: El ingreso de la petición debe realizarse en dos plataformas distintas: el NURF de la Fiduprevisora y al SAC de la Secretaría de Educación, una vez recepcionada la petición, en un gran número de casos, deben hacerse aclaraciones a algunos de los documentos aportados por los peticionarios, lo cual demora considerablemente el número de días del trámite e incrementa ostensiblemente el promedio de días del indicador. Sumado a esto, se tiene que solamente una persona tramita y liquida este tipo de prestación y además de la solicitud de cesantías parciales para compra debe atender varios tipos de solicitudes relacionadas con este tipo de prestación.  En importante anotar que este proceso se realiza manualmente con una calculadora, y es allí donde se requiere especial atención por tratarse de liquidaciones de pagos.
</t>
    </r>
    <r>
      <rPr>
        <b/>
        <i/>
        <u/>
        <sz val="10"/>
        <rFont val="Arial"/>
        <family val="2"/>
      </rPr>
      <t>SEGUNDO MOMENTO</t>
    </r>
    <r>
      <rPr>
        <sz val="10"/>
        <rFont val="Arial"/>
        <family val="2"/>
      </rPr>
      <t xml:space="preserve">
Inicia desde el momento en el cual se envía a la Fiduprevisora la documentación para su aprobación hasta la fecha en la cual llega aprobada la prestación, en el año 2017 fueron aprobadas 473  el tiempo promedio utilizado para la aprobación de la prestación es de 34,8 días, superior a los 15 días hábiles necesarios para un trámite.
</t>
    </r>
    <r>
      <rPr>
        <b/>
        <i/>
        <u/>
        <sz val="10"/>
        <rFont val="Arial"/>
        <family val="2"/>
      </rPr>
      <t>TERCER MOMENTO</t>
    </r>
    <r>
      <rPr>
        <sz val="10"/>
        <rFont val="Arial"/>
        <family val="2"/>
      </rPr>
      <t xml:space="preserve">
Este momento está relacionado con el proceso de comunicación al peticionario. Este fue tomado desde el momento en el cual se envió la información a la fiduprevisora hasta el momento de la expedición de la Resolución, en este se emplean aproximadamente 92 días calendario tiempo muy superior al establecido para los trámites. Sin embargo, se debe tener en cuenta que en esta parte del proceso intervienen además de la oficina de prestaciones sociales, el Despacho del Secretario y la Oficina de Atención al Ciudadano y allí una vez el docente es informado es su decisión el término empleado para venir a notificarse.
</t>
    </r>
    <r>
      <rPr>
        <b/>
        <i/>
        <u/>
        <sz val="10"/>
        <rFont val="Arial"/>
        <family val="2"/>
      </rPr>
      <t>TIEMPO TOTAL - RESUMEN</t>
    </r>
    <r>
      <rPr>
        <sz val="10"/>
        <rFont val="Arial"/>
        <family val="2"/>
      </rPr>
      <t xml:space="preserve">
El tiempo promedio empleado por la Secretaría de Educación en el trámite y reconocimiento de la pensión es de126,8 días calendario.
Sin embargo, a pesar de que es la Secretaría de Educación quien reconoce la prestación y ordena el pago de la misma en este proceso actuamos como intermediario de trámite, porque es la Fiduprevisora quien aprueba esta prestación.
</t>
    </r>
  </si>
  <si>
    <t>PRIMER MOMENTO (RECEPCION, TRAMITE Y APROBACIÓN) 2021</t>
  </si>
  <si>
    <r>
      <t xml:space="preserve">El reconocimiento de las cesantias a docentes y directivos docentes, de acuerdo con lo establecido por la Ley, es un proceso compartido entre la Secretaría de Educación del departamento del Tolima y el Fondo Nacional de Prestaciones Sociales del Magisterio – FOMAG – y sus recursos son manejados por una entidad Fiduciaria estatal o de economía mixta llamada Fiduprevisora. Por esta razón, para el presente análisis, el indicador lo hemos divido en tres momentos: En el primero interviene la Secretaría de Educación, en la recepción y revisión de la documentación, liquidación de la prestación y aprobación (negación) de la prestación. El segundo momento se comunica la aprobación (negación) de la resolución; y el último se remite la prestación aprobada para su rspectivo pago.
Es así como, en este proceso intervienen de manera directa e indirecta varios procesos de la Secretaría; esto hace que los funcionarios del área puedan ejercer control directo en cada una de las actividades del proceso.                                               </t>
    </r>
    <r>
      <rPr>
        <b/>
        <sz val="10"/>
        <color indexed="8"/>
        <rFont val="Arial"/>
        <family val="2"/>
      </rPr>
      <t>PRIMER MOMENTO</t>
    </r>
    <r>
      <rPr>
        <sz val="10"/>
        <color theme="1"/>
        <rFont val="Arial"/>
        <family val="2"/>
      </rPr>
      <t xml:space="preserve">
En el primer semestre del 2021, se presentaron 199 solicitudes trámite de cesantias, por parte de los docentes y directivos docentes, de las cuales fueron tramitadas por la Secretaría de Educación 199, quedando pendientes para el segundo semestre 0 solicitudes, El tiempo promedio de en este tramite es de 64 días.
Este resultado del indicador obedece principalmente a varios factores como: El ingreso de la petición debe realizarse en dos plataformas distintas: el Onbase de la Fiduprevisora y al SAC de la Secretaría de Educación, una vez recepcionada la petición, en un gran número de casos, deben hacerse aclaraciones a algunos documentos que presentan los peticionarios, lo cual demora considerablemente el número de días del trámite e incrementa ostensiblemente el promedio de días del indicador.
Sumado a esto, se tiene que este tipo de prestación  debe atender varios tipos de solicitudes.  En importante anotar que este proceso se realiza manualmente con una calculadora, y es allí donde se requiere especial atención.  
</t>
    </r>
    <r>
      <rPr>
        <b/>
        <sz val="10"/>
        <color indexed="8"/>
        <rFont val="Arial"/>
        <family val="2"/>
      </rPr>
      <t>SEGUNDO MOMENTO</t>
    </r>
    <r>
      <rPr>
        <sz val="10"/>
        <color theme="1"/>
        <rFont val="Arial"/>
        <family val="2"/>
      </rPr>
      <t xml:space="preserve">
Inicia desde el momento en el cual se remite al docente el comunicado de aprobación o negación de la cesantia parcial por parte de la Secretaria de Educación. Se procede a comunicar al docente, se elabora una resolución, la cual es firmada por el Secretario de Educación se radica y se entrega para ser comunicada al docente al correo electronico aportado en la solicitud,conforme a lo establecido en el Decreto Nacional No 491 de 2020 artículo cuarto, en este momento del proceso se emplean aproximadamente 2 días calendario tiempo inferior al establecido para los trámites. Sin embargo, se debe tener en cuenta que en esta parte del proceso intervienen además de la oficina de prestaciones sociales, el Despacho del Secretario y el funcionario encargado de notificar y allí una vez el docente es informado es su decisión el término empleado para notificarse.
</t>
    </r>
    <r>
      <rPr>
        <b/>
        <sz val="10"/>
        <color indexed="8"/>
        <rFont val="Arial"/>
        <family val="2"/>
      </rPr>
      <t xml:space="preserve">TERCER MOMENTO 
</t>
    </r>
    <r>
      <rPr>
        <sz val="10"/>
        <color theme="1"/>
        <rFont val="Arial"/>
        <family val="2"/>
      </rPr>
      <t xml:space="preserve">En este momento se remite el Acto Administrativo a la Fiduprevisora S.A. para su respectivo pago, el cual es de  108 días.
</t>
    </r>
    <r>
      <rPr>
        <b/>
        <sz val="10"/>
        <color indexed="8"/>
        <rFont val="Arial"/>
        <family val="2"/>
      </rPr>
      <t xml:space="preserve">
TOTAL DE DIAS - RESUMEN
</t>
    </r>
    <r>
      <rPr>
        <sz val="10"/>
        <color theme="1"/>
        <rFont val="Arial"/>
        <family val="2"/>
      </rPr>
      <t xml:space="preserve">
El tiempo promedio empleado por la Secretaría de Educación en el trámite y reconocimiento de las cesantias a la fecha 30 junio 2021 es de  215 días calendario. </t>
    </r>
  </si>
  <si>
    <t>SEGUNDO MOMENTO (COMUNICACIÓN DE LA PRESTACIÓN) 2021</t>
  </si>
  <si>
    <t>TERCER MOMENTO (Envio a la Fiduprevisora) 2021</t>
  </si>
  <si>
    <t>se Implementó el proceso de comunicación a traves de los correos ofiales de la Secretaría a los docentes medida establecida mediante Decreto Nacional No. 491 de 2020 articulo cuarto.</t>
  </si>
  <si>
    <r>
      <t xml:space="preserve">El reconocimiento de las Cesantías Parciales para reparación de vivienda a docentes y directivos docentes, de acuerdo con lo establecido por la ley, es un proceso compartido entre la Secretaría de Educación del departamento del Tolima y el Fondo Nacional de Prestaciones Sociales del Magisterio – FOMAG – donde sus recursos son manejados por una entidad Fiduciaria estatal o de economía mixta llamada Fiduprevisora; para este reconocimiento se debe surtir el siguiente procedimiento:
El docente debe presentar ante la Secretaría de Educación y Cultura del Tolima, en los formatos adoptados para el efecto, la solicitud de reconocimiento de la prestación, junto con los documentos exigidos según el caso.
La Secretaría de Educación adelanta el estudio pertinente y elabora el proyecto de Acto Administrativo de reconocimiento de la prestación, y lo envía junto con todos los anexos a Fiduciaria La Previsora S.A.
De acuerdo con las disposiciones de la Ley 962 de 2005 y el Decreto 2831 de 2005, Fiduprevisora, a través de un equipo especializado revisa el proyecto de acto administrativo y lo aprueba o niega devolviéndolo a la Secretaría de Educación con las observaciones de forma y /o fondo a que haya lugar.
La Secretaría de Educación procede a emitir la Resolución (acto administrativo), reconociendo el derecho y ordenando el pago de la prestación, así mismo procede a la notificación al docente y una vez la Resolución se encuentra ejecutoriada envía una copia de la misma a Fiduprevisora para proceder al pago.
Para el pago efectivo de la prestación económica Fiduprevisora realiza nóminas periódicas con la frecuencia que se requiera.
 Por esta razón, para el presente análisis, el indicador lo hemos divido en tres momentos: En el primero interviene la Secretaría de Educación, en la recepción y revisión de la documentación, liquidación de la prestación y envío a la Fiduprevisora. El segundo momento es ejecutado por la Fiduprevisora y se inicia desde el momento de envío de la documentación por la Secretaría hasta el día en el cual llega aprobada la prestación; y el último momento esta desde la emisión del acto administrativo de reconocimiento de la prestación, firma y comunicación de la misma. 
Es así como, en este proceso intervienen de manera directa e indirecta varios procesos de la Secretaría; esto hace que los funcionarios del área puedan ejercer control directo en cada una de las actividades del proceso
</t>
    </r>
    <r>
      <rPr>
        <b/>
        <i/>
        <u/>
        <sz val="10"/>
        <rFont val="Arial"/>
        <family val="2"/>
      </rPr>
      <t xml:space="preserve">PRIMER MOMENTO
</t>
    </r>
    <r>
      <rPr>
        <sz val="10"/>
        <rFont val="Arial"/>
        <family val="2"/>
      </rPr>
      <t xml:space="preserve">
En el año 2016, se presentaron 210 solicitudes trámite de Cesantías para reparación de vivienda, por parte de los docentes y directivos docentes  de las cuales fueron tramitadas por la Secretaría de Educación 188, quedando pendiente 22 para el 2017.
 El tiempo promedio utilizado para este trámite fue de 46 días, periodo que se encuentra por encima del establecido para trámites, que es de 15 días hábiles, que equivalen aproximadamente a 22 días calendario.
 El resultado del indicador obedece principalmente a varios factores como: El ingreso de la petición debe realizarse en dos plataformas distintas: el NURF de la Fiduprevisora y al SAC de la Secretaría de Educación, una vez recepcionada la petición, en un gran número de casos, deben hacerse aclaraciones a algunos de los documentos aportados por los peticionarios, lo cual demora considerablemente el número de días del trámite e incrementa ostensiblemente el promedio de días del indicador. Sumado a esto, se tiene que solamente una persona tramita y liquida este tipo de prestación. En importante anotar que este proceso se realiza manualmente con una calculadora, y es allí donde se requiere especial atención por tratarse de liquidaciones de pagos.
</t>
    </r>
    <r>
      <rPr>
        <b/>
        <i/>
        <u/>
        <sz val="10"/>
        <rFont val="Arial"/>
        <family val="2"/>
      </rPr>
      <t xml:space="preserve">
</t>
    </r>
    <r>
      <rPr>
        <sz val="10"/>
        <rFont val="Arial"/>
        <family val="2"/>
      </rPr>
      <t xml:space="preserve">Inicia desde el momento en el cual se envía a la Fiduprevisora la documentación para su aprobación hasta la fecha en la cual llega aprobada la prestación, en el año 2016 fueron aprobadas 105 solicitudes quedando pendientes 83 para el año 2017, el tiempo promedio utilizado para la aprobación de la prestación es de 32 días.
</t>
    </r>
    <r>
      <rPr>
        <b/>
        <i/>
        <u/>
        <sz val="10"/>
        <rFont val="Arial"/>
        <family val="2"/>
      </rPr>
      <t xml:space="preserve">TERCER MOMENTO
</t>
    </r>
    <r>
      <rPr>
        <sz val="10"/>
        <rFont val="Arial"/>
        <family val="2"/>
      </rPr>
      <t xml:space="preserve">
Este momento está relacionado con el proceso de comunicación al peticionario. Una vez llega la prestación aprobada, se procede a comunicarla al docente, se tramita una resolución, la cual es firmada por el Secretario de Educación se radica y se entrega para ser comunicada al docente en Atención al Ciudadano, en este momento del proceso se emplean aproximadamente 59 días calendario tiempo muy superior al establecido para los trámites. Sin embargo, se debe tener en cuenta que en esta parte del proceso intervienen además de la oficina de prestaciones sociales, el Despacho del Secretario y la Oficina de Atención al Ciudadano y allí una vez el docente es informado es su decisión el término empleado para venir a notificarse.
</t>
    </r>
    <r>
      <rPr>
        <b/>
        <i/>
        <u/>
        <sz val="10"/>
        <rFont val="Arial"/>
        <family val="2"/>
      </rPr>
      <t xml:space="preserve">TOTAL PRESTACION -EN RESUMEN
</t>
    </r>
    <r>
      <rPr>
        <sz val="10"/>
        <rFont val="Arial"/>
        <family val="2"/>
      </rPr>
      <t xml:space="preserve">
El tiempo promedio empleado por la Secretaría de Educación en el trámite y reconocimiento de la pensión es de 126 días calendario.
</t>
    </r>
  </si>
  <si>
    <t>PROCESO H06. ADMINISTRACIÓN DE LA NÓMINA</t>
  </si>
  <si>
    <t>Evaluar en porcentaje los reintegros y/o ajustes de nómina.</t>
  </si>
  <si>
    <t>Permite valorar los errores cometidos en la liquidación de la nómina por mala parametrización de fórmulas o mala digitación de las novedades al momento de ser ingresadas al sistema.</t>
  </si>
  <si>
    <t>VRANM: Valor de reintegros y/o ajustes en la nomina mensual 
TN: Total nomina</t>
  </si>
  <si>
    <t>(VRANM  / TN) * 100</t>
  </si>
  <si>
    <r>
      <t>Se debe llevar un control sobre la cantidad de los valores reintegrados por reporte de Novedades Extemporaneas</t>
    </r>
    <r>
      <rPr>
        <sz val="10"/>
        <rFont val="Arial"/>
        <family val="2"/>
      </rPr>
      <t>. 
Esta información debe ser generada por Nómina al realizar depuraciones de las Bases de datos del Sistema de información.</t>
    </r>
  </si>
  <si>
    <t>Nómina</t>
  </si>
  <si>
    <t>TRIMESTRAL</t>
  </si>
  <si>
    <t>Técnico administrativo u operativo de Nómina</t>
  </si>
  <si>
    <t xml:space="preserve">Profesional universitario de Nómina </t>
  </si>
  <si>
    <t>0.08%</t>
  </si>
  <si>
    <t xml:space="preserve">BUENO :   0,05-0,01            </t>
  </si>
  <si>
    <t xml:space="preserve">REGULAR: 0,11-0,2     </t>
  </si>
  <si>
    <t>MALO: 0,21-0,5</t>
  </si>
  <si>
    <t>Numero de reclamacion por situaciones administrativas expemporaneas</t>
  </si>
  <si>
    <t>EL PORCENTAJE DE REINTEGROS MEJORO NOTABLEMENTE CON RELACION AL AÑO ANTERIOR, YA QUE LA JUSTIFICACION DE DIAS NO LABORADOS SE EFECTUA DE MANERA OPORTUNA Y SE INGRESA LA INFORMACION DE LOS ACTOS ADTIVOS A TIEMPO.</t>
  </si>
  <si>
    <t xml:space="preserve">Profesonal Universitario </t>
  </si>
  <si>
    <t>Aumento en el numero de reclamaciones justificando inconsistencias de informes de labores
Se puede observar que el porcentaje de valor por  reintegros economicos  frente al total de la nomina de la Secretaria de Educación es del 0,13% y durante el año se ha mantenido dentro de los rangos dede evaluación regular por parte de nomina</t>
  </si>
  <si>
    <t>SE ESTAN APLICANDO AJUSTES DE  SALARIOS GRACIAS A LAS ACCIONES TOMADAS AL PUBLICAR EN LA PAGINA EL REPORTE MENSUAL DE DIAS NO LABORADOS</t>
  </si>
  <si>
    <t>Mercedes Ramirez Conde</t>
  </si>
  <si>
    <t>Numero de reclamacion por situaciones administrativas extemporaneas</t>
  </si>
  <si>
    <t>Aumento en el numero de reclamaciones justificando inconsistencias de informes de labores
Se puede observar que el porcentaje de valor por  reintegros economicos  frente al total de la nomina de la Secretaria de Educación es del 0,13% y durante el año se ha mantenido dentro de los rangos de evaluación regular por parte de nomina</t>
  </si>
  <si>
    <t>LA JUSTIFICACION DE DIAS NO LABORADOS SE EFECTUA DE MANERA OPORTUNA Y SE INGRESA LA INFORMACION DE LOS ACTOS ADTIVOS A TIEMPO; SIN EMBARGO LAS DEMORAS EN LA LEGALIZACION DE LOS ACTOS ADMINISTRATIVOS GENERAN SITUACIONES EXTEMPORANEAS ADMINISTRATIVAS PARA EL PAGO.</t>
  </si>
  <si>
    <t>Aumento en el numero de reclamaciones justificando inconsistencias de informes de labores
Se puede observar que el porcentaje de valor por  reintegros economicos  frente al total de la nomina de la Secretaria de Educación es del 0,47% y durante el año se ha mantenido dentro de los rangos de evaluación regular por parte de nomina</t>
  </si>
  <si>
    <t xml:space="preserve">El porcentaje de reclamaciones y ajustes a la nómina, diminuyó con respecto al año anterior en parte por la acción de publicar el listado de dias no laborados por el portal de la Secretaría de Educación </t>
  </si>
  <si>
    <t>Disminuyó a la mitad de la meta propuesta, el número de reclamacion por situaciones administrativas extemporaneas con relación con relación a la meta propuesta; y 1 punto porcentual con respecto al primer timestre del año 2016</t>
  </si>
  <si>
    <t>SE ESTAN APLICANDO AJUSTES DE  SALARIOS GRACIAS A LAS ACCIONES TOMADAS AL PUBLICAR EN LA PAGINA EL REPORTE MENSUAL DE DIAS NO LABORADOS.
ANTE EL CAMBIO TAN SIGNIFICATIVO EN LA TENDENCIA DEL INDICADOR SE RECOMIENDA REALIZAR UNA AUDITORIA A LA APLICACIÓN DE LOS DIAS NO LABORADOS</t>
  </si>
  <si>
    <t>Continúa la tendencia de disminuir el número de reclamaciones extemporáneas por situaciones administrativas  con relacion al segundo trimestre del año 2016,</t>
  </si>
  <si>
    <t>Continúa la tendencia de disminuir el número de reclamaciones extemporáneas por situaciones administrativas  con relacion al segundo trimestre del año 2017</t>
  </si>
  <si>
    <t>El porcentaje de reclamaciones y ajustes a la nómina, aumento con respecto al año anterior del 0,01 al 0,12, debido a justificaciones de ausencias de la vigencia anterio</t>
  </si>
  <si>
    <t>Con relacion al año anterior, aumento el numero de reclamaciones de ajustes de nomina del 0,04 al 0,09, pero se conserva siempre en el rago bueno de evaluacion.</t>
  </si>
  <si>
    <t>SE ESTAN APLICANDO AJUSTES DE  SALARIOS GRACIAS A LAS ACCIONES TOMADAS AL PUBLICAR EN LA PAGINA EL REPORTE MENSUAL DE DIAS NO LABORADOS.</t>
  </si>
  <si>
    <t>Las reclamaciones por situaciones administrativas extemporaneas se inremento en una forma significativa con relacion al año anterior del 0,06 paso al 0,33, en parte se debe a la resolucion de cuentas maestras del MEN, pues no se podian efectuar reintegros dentro de la nomina.</t>
  </si>
  <si>
    <t>Continúa la tendencia significativa de aumentar el número de reclamaciones extemporáneas  con relacion al segundo trimestre del año 2017, con relacion al año anterior del 0,02 paso al 0,45, en parte se debe a la resolucion de cuentas maestras del MEN, pues no se podian efectuar reintegros dentro de la nomina.</t>
  </si>
  <si>
    <t xml:space="preserve">El porcentaje de reclamaciones y ajustes a la nómina, aumento con respecto al año anterior del 0,12 al 0,25, debido a justificaciones de ausencias de la vigencia anterior. </t>
  </si>
  <si>
    <t>Con relacion al año anterior, aumento el numero de reclamaciones de ajustes de nomina del 0,09 al 8,75, debido al incremento salarial se generan reintegros y reajustes en el sistema por los ascensos y mejoramientos salariales que se presentaron de enero a mayo.</t>
  </si>
  <si>
    <t xml:space="preserve">SE ESTAN APLICANDO AJUSTES DE  SALARIOS GRACIAS A LAS ACCIONES TOMADAS AL PUBLICAR EN LA PAGINA EL REPORTE MENSUAL DE DIAS NO LABORADOS.
</t>
  </si>
  <si>
    <t>Las reclamaciones por situaciones administrativas extemporaneas se inremento en una forma significativa con relacion al año anterior del 0,33 paso al 0,38, por situaciones administrativas por no legalizacion de incapacidades a tiempo.</t>
  </si>
  <si>
    <t>Continúa la tendencia significativa de aumentar el número de reclamaciones extemporáneas  con relacion al segundo trimestre del año 2018, con relacion al año anterior del 0,45 paso al 1,99, debido a la justificacion de dias no laboras para pago de primas.</t>
  </si>
  <si>
    <t>Numero de reclamación por situaciones administrativas</t>
  </si>
  <si>
    <t>SE ESTAN APLICANDO AJUSTES GRACIAS A LAS ACCIONES TOMADAS DE REPORTES DE DIAS NO LABORADOS</t>
  </si>
  <si>
    <t>31/06/2020</t>
  </si>
  <si>
    <t>Con relacion al año anterior, disminuyo el número de reclamaciones de ajustes de nomina del  8,75, al 0,24  que se presentó debido al incremento salarial se generan reintegros y reajustes en el sistema por los ascensos y mejoramientos salariales que se presentaron de enero a mayo.</t>
  </si>
  <si>
    <t>SE ESTAN APLICANDO AJUSTES GRACIAS A LAS ACCIONES TOMADAS AL REPORTE DE DIAS NO LABORADOS</t>
  </si>
  <si>
    <t>Disminuye el número de reclamaciones extemporáneas por situaciones administrativas  con relacion al tercer trimestre del año 2019,</t>
  </si>
  <si>
    <t>disminuye situaciones administrativas extemporaneas se incremento en una forma significativa con relacion al año anterior del 0,38, al 0,28 por situaciones administrativas por no legalizacion de incapacidades a tiempo.</t>
  </si>
  <si>
    <t xml:space="preserve">SE ESTAN APLICANDO AJUSTES GRACIAS A LAS ACCIONES TOMADAS DE REPORTES DE DIAS NO LABORADOS </t>
  </si>
  <si>
    <t>31/06/2021</t>
  </si>
  <si>
    <t>Con relacion al año anterior, aumento el número de reclamaciones de ajustes de nomina del  0,24 Al 1.50  que se presentó debido al incremento salarial se generan reintegros y reajustes en el sistema por los ascensos y mejoramientos salariales que se presentaron de enero a mayo.</t>
  </si>
  <si>
    <t>Disminuye el número de reclamaciones extemporáneas por situaciones administrativas  con relacion al tercer trimestre del año 2020,</t>
  </si>
  <si>
    <t xml:space="preserve">SE ESTAN APLICANDO AJUSTES GRACIAS A LAS ACCIONES TOMADAS AL REPORTE DE DIAS NO LABORADOS </t>
  </si>
  <si>
    <t>aumeto situaciones administrativas extemporaneas se incremento en una forma significativa con relacion al año anterior del 0,38, al 0,28 por situaciones administrativas por incremento slarias y asensos en el escalafon</t>
  </si>
  <si>
    <t>SE ESTAN APLICANDO AJUSTES GRACIAS A LAS ACCIONES TOMADAS AL REPORTE DE DIAS NO LABORADOS, nomina de retitrados y asensos</t>
  </si>
  <si>
    <t>INDICADOR</t>
  </si>
  <si>
    <t>Medir el numero de nominas adicionales, por situaciones administrativas extemporaneas o no reporadas a tiempo. Identificar los motivos que las generan para minimizar los riesgos que estos involucran</t>
  </si>
  <si>
    <t>Identificar las causas que generan las nominas adicionales. Con el fin de aplicar correctivos.</t>
  </si>
  <si>
    <t>Numero</t>
  </si>
  <si>
    <t xml:space="preserve">N: Numero de nominas adicionales en el semestre
</t>
  </si>
  <si>
    <t>Nominas adicionale elaborada en el semestre</t>
  </si>
  <si>
    <t>Se deben revisar la situacion administrativa con el fin de identificar en donde se estan generando el error.</t>
  </si>
  <si>
    <t xml:space="preserve">BUENO :     0-1          </t>
  </si>
  <si>
    <t xml:space="preserve">REGULAR:   2    </t>
  </si>
  <si>
    <t>MALO: 3</t>
  </si>
  <si>
    <t xml:space="preserve">Se presentaron 2 nóminas extratemporáneas </t>
  </si>
  <si>
    <t xml:space="preserve">La meta se superó en razón a que en el primer semestre de 2014 no se realizaron nominas adicionales.
frente al año anterior se presenta una mejoria considersable debido a que en el proceso no se han realizado nominas adicionales </t>
  </si>
  <si>
    <t>Aplicación de novedades con el minimo de errores</t>
  </si>
  <si>
    <t xml:space="preserve">Se presentó una nómina extemporánea por situaciones adtivas que se encuentran en los diferentes juzgados.
Esta nomina adicional se hizo por un fallo judicial porque a un adtivo de colegio la rectora de asigno funciones de un adtivo con grado mas alto, demando y el juzgado ordeno pagar las diferencias de grados. </t>
  </si>
  <si>
    <t>Se presentaron tres nóminas extemporáneas por situaciones adtivas que se encuentran en los diferentes juzgados.
Estas nominas adicionales se hicieron por fallos judiciales, paro del cese de actividades del año 2007, el juzgado ordena los días descontados, otra por pago de deudas aprobadas por el MEN, y la otra por pago de zona de dificil acceso año 2004,</t>
  </si>
  <si>
    <t>-1400%</t>
  </si>
  <si>
    <t xml:space="preserve">Se presentaron 15 nóminas adicionales por concepto de sentencias judiciales de prima de servicios, primas tecnicas, daño emergente, al igual por errores adtivos donde docentes quedaron sin salario y autorizaron elaborar nóminas adicionales solo para un docente; de igual forma, por diversas reclamaciones de docentes que fueron trasladados a otras entidades territoriales,
</t>
  </si>
  <si>
    <t xml:space="preserve">Ajustarnos en los posible al cronograma fijado para la elaboración de la nómina, con el fin de evitar </t>
  </si>
  <si>
    <t>Ajustarnos en lo posible al cronograma fijado para la elaboración de la nómina.</t>
  </si>
  <si>
    <t>200.00%</t>
  </si>
  <si>
    <t>Se presentaron 15  nóminas adicionales por concepto de sentencias judiciales de prima de servicios, primas tecnicas, daño emergente, al igual por errores adtivos donde docentes quedaron sin salario y autorizaron elaborar nóminas adicionales solo para un docente; de igual forma, por diversas reclamaciones de docentes que fueron trasladados a otras entidades territoriales,</t>
  </si>
  <si>
    <t>Se presentaron 12 nóminas adicionales 8 nominas por concepto de sentencias judiciales de prima de servicios, daño emergente y lucro cesante, zona de dificil acceso, costos acumulado prima de navidad y subsidio de alimentación, asignacion basica mensual , costo acumulado ascenso en el escalafon y autorizaron elaborar 2 nóminas adicionales para pago de zonas de dificila acceso po solicitud directa y otra con apoderado para unos docentes que se les adeudaba, asi mismo se realizaron dos nominas adicionales  por diferentes conceptos que se le adeduaban a personal retirado dle departamento del Tolima del caul seria un total de 12 nominas adicionales.</t>
  </si>
  <si>
    <t>Se presentaron 3 nóminas adicionales 1 por concepto de sentencias judiciales de indexacion por concepto de costo acumulado de ascenso en el escalafon y dos nominas adicionales que se pagaron una en el primer semestre dle año 202 y la otra en el segundo semestre del año 2020 por conceto de dedudas a personal retirados de prima de servicios, vacaciones, navida y/o otros por diferentes reclamaciones debidamente revisadas.</t>
  </si>
  <si>
    <r>
      <t xml:space="preserve">PROCESO H07. </t>
    </r>
    <r>
      <rPr>
        <b/>
        <sz val="10"/>
        <color indexed="17"/>
        <rFont val="Arial"/>
        <family val="2"/>
      </rPr>
      <t>02</t>
    </r>
    <r>
      <rPr>
        <b/>
        <sz val="10"/>
        <rFont val="Arial"/>
        <family val="2"/>
      </rPr>
      <t xml:space="preserve"> </t>
    </r>
    <r>
      <rPr>
        <b/>
        <sz val="10"/>
        <color indexed="17"/>
        <rFont val="Arial"/>
        <family val="2"/>
      </rPr>
      <t>GENERACION DE CERTIFICADOS</t>
    </r>
  </si>
  <si>
    <t>Medir la eficiencia en la emisión de los certificados</t>
  </si>
  <si>
    <t>Medir la eficiencia del proceso, además de verificar el manejo de la información de historias laborales en el sistema de información, para poder entregar de manera inmediata el certificado</t>
  </si>
  <si>
    <r>
      <t xml:space="preserve">DA: Dias Asignados
DR: Dias de Respuesta
FR = Fecha de Respuesta
FS = Fecha de Solicitud
</t>
    </r>
    <r>
      <rPr>
        <sz val="10"/>
        <rFont val="Calibri"/>
        <family val="2"/>
      </rPr>
      <t>∑DR = Sumatoria del total de dias de respuesta a las solicitudes del periodo
#S = No.de solicitudes del periodo</t>
    </r>
  </si>
  <si>
    <r>
      <t>DR = FR - FS
TPGC =</t>
    </r>
    <r>
      <rPr>
        <sz val="12"/>
        <rFont val="Arial"/>
        <family val="2"/>
      </rPr>
      <t xml:space="preserve"> </t>
    </r>
    <r>
      <rPr>
        <sz val="12"/>
        <rFont val="Calibri"/>
        <family val="2"/>
      </rPr>
      <t>∑</t>
    </r>
    <r>
      <rPr>
        <sz val="12"/>
        <rFont val="Arial"/>
        <family val="2"/>
      </rPr>
      <t>DR / #S</t>
    </r>
    <r>
      <rPr>
        <sz val="10"/>
        <rFont val="Arial"/>
        <family val="2"/>
      </rPr>
      <t xml:space="preserve">
DA – DR</t>
    </r>
  </si>
  <si>
    <t xml:space="preserve">Se debe tomar la información de atención al ciudadano desde la recepción de la solicitud, hasta la generación del certificado y posterior entrega, por cada solicitud presentada en el periodo. 
Por cada solicitud se debe cuantificar el tiempo empleado en darle la solución. Tomando la fecha de generación y entrega del certificado y restándola de la fecha de solicitud. Esta diferencia se debe dar en días. Posteriormente se suman todos los tiempos, en días empleados, para luego dividirlos entre el número de solicitudes presentadas.
</t>
  </si>
  <si>
    <t>Técnico Administrativo u operativo de Personal (Certificaciones )</t>
  </si>
  <si>
    <t>BUENO :        0 - 15 días</t>
  </si>
  <si>
    <t>REGULAR:   16 - 20 días</t>
  </si>
  <si>
    <t>MALO:    &gt;20 dias</t>
  </si>
  <si>
    <r>
      <t xml:space="preserve"> H07. 02 </t>
    </r>
    <r>
      <rPr>
        <b/>
        <sz val="10"/>
        <color indexed="17"/>
        <rFont val="Arial"/>
        <family val="2"/>
      </rPr>
      <t>CERTIFICACIONES</t>
    </r>
  </si>
  <si>
    <t>CERTIFICACIONES HOJA DE VIDA DE INDICADORES POR PROCESO</t>
  </si>
  <si>
    <t>Estado     Acciones</t>
  </si>
  <si>
    <t>No se cumplió la meta. El promedio de días  para la generación de un certificado en el trimestre fue  de 18 días.</t>
  </si>
  <si>
    <t>Apoyar el equipo de trabajo con la contratación otros funcionarios para poder evacuar las solicitudes represadas</t>
  </si>
  <si>
    <t>Técnico operativo de certificaciones</t>
  </si>
  <si>
    <t>No se cumplió la meta. El promedio de días  para la generación de un certificado en el trimestre fue  de 32 días.</t>
  </si>
  <si>
    <t>No se cumplió la meta. El promedio de días  para la generación de un certificado en el trimestre fue  de 29 días.</t>
  </si>
  <si>
    <t>No se cumplió la meta. El promedio de días  para la generación de un certificado en el trimestre fue  de 22 días.</t>
  </si>
  <si>
    <t xml:space="preserve"> se cumplió la meta. El promedio de días  para la generación de un certificado en el trimestre fue de 14 días.</t>
  </si>
  <si>
    <t>Pese a que se cuenta con apoyo de un contratista temporal, la oficina requiere de apoyo asistencial permanente</t>
  </si>
  <si>
    <t>se cumplió la meta. El promedio de días  para la generación de un certificado en el trimestre fue  de 13 días.</t>
  </si>
  <si>
    <t>No se cumplió la meta. El promedio de días  para la generación de un certificado en el trimestre fue  de 13 días.</t>
  </si>
  <si>
    <t>No se cumplió la meta. El promedio de días  para la generación de un certificado en el trimestre fue  de 16 días.</t>
  </si>
  <si>
    <t>No se cumplió la meta. El promedio de días  para la generación de un certificado en el trimestre fue  de 10 días.</t>
  </si>
  <si>
    <t xml:space="preserve"> se cumplió la meta. El promedio de días  para la generación de un certificado en el trimestre fue  de 13 días.</t>
  </si>
  <si>
    <t>se cumplió la meta. El promedio de días  para la generación de un certificado en el trimestre fue  de 11 días.</t>
  </si>
  <si>
    <t xml:space="preserve"> se cumplió la meta. El promedio de días  para la generación de un certificado en el trimestre fue  de 9 días.</t>
  </si>
  <si>
    <t>PARA EL PRESENTE AÑO HAY INCONVENIENTES EN LA MEDICIÓN DEL INDICADOR, EN RAZÓN A LA IMPOSIBILIDAD DE TOMAR DEL SISTEMA HUMANO LA INFORMACIÓN NECESARIA DE FECHAS DE SOLICITUD Y EXPEDICIÓN DE LAS CERTIFICACIONES</t>
  </si>
  <si>
    <t>Se cumplió la meta. El promedio de días  para la generación de un certificado en el trimestre fue  de 10 días.</t>
  </si>
  <si>
    <t>Se cumplió con la meta y se requiere de obtener la firma digital en todos los certificados que expide esta oficina con el objeto de minimizar los tiempos de respuesta.</t>
  </si>
  <si>
    <t>Se cumplió la meta. El promedio de días  para la generación de un certificado en el trimestre fue  de 12 días.</t>
  </si>
  <si>
    <t>Se cumplió la meta. El promedio de días  para la generación de un certificado en el trimestre fue  de 8 días.</t>
  </si>
  <si>
    <t>Se cumplió la meta. El promedio de días  para la generación de un certificado en el trimestre fue  de 9 días.</t>
  </si>
  <si>
    <t>Se cumplió la meta. El promedio de días  para la generación de un certificado en el trimestre fue  de 7 días.</t>
  </si>
  <si>
    <t>Se cumplió con la meta , se observa que se cumplio objetivo de minimizar tiempos de respuesta.</t>
  </si>
  <si>
    <t>Se cumplió la meta. El promedio de días  para la generación de un certificado en el trimestre fue  de7 días.</t>
  </si>
  <si>
    <t>Auxiliar Administrativo</t>
  </si>
  <si>
    <t>Se cumplió la meta. El promedio de días  para la generación de un certificado en el trimestre fue  de 13 días.</t>
  </si>
  <si>
    <t>Se cumplió la meta. El promedio de días  para la generación de un certificado en el trimestre fue  de 16 días.</t>
  </si>
  <si>
    <t>Se cumplió la meta. El área de certificados solucionó 1551 peticiones, cuya respuesta en promedio de días  para la generación de un certificado en el trimestre fue  de 9 días.</t>
  </si>
  <si>
    <t>Se cumplió con la meta, se observa que se cumplio objetivo de minimizar tiempos de respuesta.</t>
  </si>
  <si>
    <t>Se cumplió la meta. El área de certificados solucionó 1183 peticiones, cuya respuesta en promedio de días  para la generación de un certificado en el trimestre fue  de 11 días.</t>
  </si>
  <si>
    <t>PROCESO H07. CERTIFICACIONES</t>
  </si>
  <si>
    <t>Medir la eficiencia de la actualización de Historias Laborales</t>
  </si>
  <si>
    <r>
      <t>Medir la eficiencia del proceso  de sistematización de las Historias laborales en la herramienta Humano Web</t>
    </r>
    <r>
      <rPr>
        <sz val="10"/>
        <color indexed="9"/>
        <rFont val="Arial"/>
        <family val="2"/>
      </rPr>
      <t>, así como también medir el nivel de desempeño de las personas responsables de esta acción</t>
    </r>
    <r>
      <rPr>
        <sz val="10"/>
        <rFont val="Arial"/>
        <family val="2"/>
      </rPr>
      <t>.</t>
    </r>
  </si>
  <si>
    <t xml:space="preserve">Numero de historias laborales actualizadas en el sistema </t>
  </si>
  <si>
    <t xml:space="preserve">AHLAV: Actualización de historias laborales año vigente
AHLAA: Actualización historias laborales año anterior </t>
  </si>
  <si>
    <t>AHLAV-AHLAA</t>
  </si>
  <si>
    <r>
      <t xml:space="preserve">Manualmente mediante una base de datos </t>
    </r>
    <r>
      <rPr>
        <sz val="10"/>
        <color indexed="9"/>
        <rFont val="Arial"/>
        <family val="2"/>
      </rPr>
      <t>dashboard</t>
    </r>
    <r>
      <rPr>
        <sz val="10"/>
        <rFont val="Arial"/>
        <family val="2"/>
      </rPr>
      <t xml:space="preserve"> se realiza un control semanal de las historias laborales actualizadas en el sistema.</t>
    </r>
  </si>
  <si>
    <t>Humano Web</t>
  </si>
  <si>
    <t>Técnico Administrativo u operativo de Personal (Prestaciones, HV y escalafón)</t>
  </si>
  <si>
    <t>BUENO :         =&gt;1200</t>
  </si>
  <si>
    <t>REGULAR:1199-800</t>
  </si>
  <si>
    <t>MALO:=&lt;800</t>
  </si>
  <si>
    <t>PROCESO H07. Certificaciones</t>
  </si>
  <si>
    <t>En el año 2012 se realizó la actualización de 1719 Historias laborales  para un total de 4860. Para el 2011 se habian actualizado 3141. Diferencia.</t>
  </si>
  <si>
    <t>En el 2012 se actualizaron  1638 Historias laborales, sumando un total de 6498. 
De acuerdo  con los parámetros de evaluación del indicador resultado es bueno</t>
  </si>
  <si>
    <t>año 2013</t>
  </si>
  <si>
    <t>En el 2014 se ha  realizado  la actualización de 1438 Historias laborales, para un total de 7936 actualizaciones
De acuerdo  con los parámetros de evaluación del indicador resultado es bueno</t>
  </si>
  <si>
    <t>año 2014</t>
  </si>
  <si>
    <t>A diciembre 2015 se ha realizado la actualización de 3135 Historias Laborales, obteniendo para esta fecha un total de actualizaciones actualización de 11,071.
De acuerdo  con los parámetros de evaluación del indicador resultado es bueno</t>
  </si>
  <si>
    <t xml:space="preserve">Seguir realizando constantemente la actualización de las historias laborales de la entidad. </t>
  </si>
  <si>
    <t>año 2015</t>
  </si>
  <si>
    <t>En el  año 2016 se realiza la medición del indicador donde se evidencia la actualización de 1013 nuevas historias laborales; es decir, se encuentran actualizadas en la Secreatria de Educación Departamental del Tolima 12.090 historias laborales . 
De acuerdo  con los parámetros de evaluación del indicador resultado es REGULAR</t>
  </si>
  <si>
    <t xml:space="preserve">Solicitar la contratación del personal de apoyo para seguir cumpliendo las metas de actualización de Historias laborales de la Secretaria de Educación Departamental. </t>
  </si>
  <si>
    <t>año 2016</t>
  </si>
  <si>
    <t>La Historia Laboral es la evidencia del vínculo que una persona ha tenido como empleado con la Secretaría de Educación 
Es un expediente (porque contiene varios tipos de documentos) en el cual se ubican todos los documentos que nacen o se relacionan entre la empresa y el empleado; por lo tanto, esta debe estar actualizada a la fecha con el fin de ofrecer una información oportuna y veraz a la Secretaría como al funcionario.
Las historias laborales de funcionarios activos y retirados son un documento muy valioso para la Secretaría de Educación pues su valor puede traducirse en dinero para el empleado o la empresa; es por esta razón que, el Archivo General de la Nación (Colombia) con respecto a que el tiempo mínimo de conservación de la Historia Laboral debe ser de 80 años a partir de cuando el empleado ya no haga más parte de la empresa.
En el  año 2017 se realiza la medición del indicador donde se evidencia la actualización de 1880  nuevas historias laborales; es decir, se encuentran actualizadas en la Secreatria de Educación Departamental del Tolima un total de 13,970 historias laborales de docentes, directivos docentes y administrativos activos y retirados. 
De acuerdo  con los parámetros de evaluación del indicador resultado es BUENO; sin embargo, el objetivo de la Secretaría es lograr la actualización del 100% de las historias laborales de funcionarios activos y retirados</t>
  </si>
  <si>
    <t>año 2017</t>
  </si>
  <si>
    <t>En el  año 2018 se realiza la medición del indicador donde se evidencia la actualización de 2088 nuevas historias laborales; es decir, se encuentran actualizadas en la Secreatria de Educación Departamental del Tolima 16058 historias laborales . 
De acuerdo  con los parámetros de evaluación del indicador el resultado es BUENO</t>
  </si>
  <si>
    <t>año 2018</t>
  </si>
  <si>
    <t xml:space="preserve">En el año 2021 se programaron 30 actividades en el Plan de Bienestar social y se realizaron 35 actividades. 
Es importante precisar que, en la  vigencia 2021 se desarrollaron actividades modalidad Virtual por Plataforma Teams y con la asignación de recursos económicos, se fortalecieron las actividades de SST, Incentivos, Capacitación (preparación concuros de méritos del personal Administrativo).  
En el desarrollo de las actividades se logró mayor cubrimiento de personal Administrativo, Docente y Directivos Docentes.  Asi mismo, basados en los cerca de 8.000 funcioanrios adscritos, se comprueba que hubo una participación destacada.
</t>
  </si>
  <si>
    <t>Incentivar mayor participación del personal adscrito a la SECD, comprometer  a los Jefes Jefes Inmediatos, con el fin de permitir la participación de los funcioanrios adscritos a sus áreas e Instituciones Educativas.
Solicitar al nivel Directivo garantizar la asignación de recursos económicos, para el cumplimiento debido del Plan de Bienestar Social.</t>
  </si>
  <si>
    <t xml:space="preserve">
Técnico Operativo</t>
  </si>
  <si>
    <t xml:space="preserve">Para el año 2020, fueron nombrados en peridodo de prueba 13 docentes con firmeza de evaluación año 2021, de los cuales fueron inscritos 12 docentes, quedando pendiente un docente con solicitud de aplazamiento por encontrase adelantando estudios con miras a la acreditación del requisito de pedagogía, lo cual arroja una inscripción del 99%.                           </t>
  </si>
  <si>
    <t>POFESIONAL OFICINA DE ADMINISTRACION DE CARRERA</t>
  </si>
  <si>
    <t>EN EJECION</t>
  </si>
  <si>
    <t xml:space="preserve">En el año 2021.concurso Especial POSCONFLICTO Decreto 1578 de 2017, la entidad territorial nombro en periodo de prueba  nombrados  596 docentes, de los cuales 573 docentes se les efectúo estudios tendientes a la Inscripción en el Escalafón, 
Asi mismo, 25 docentes de primaria quedan pendientes conforme a la norma que rige para este tipo de concurso  que establece ... Los educadores que superen el concurso de méritos de carácter especial de que trata el presente capítulo, que superen el periodo de prueba, y no acrediten la formación académica necesaria y la experiencia para inscribirse en el Escalafón Docente, tendrán un plazo no mayor de tres (3) años contados a partir de la posesión en periodo de prueba para acreditar dicho requisito en los   términos que establecen los artículos 10 y 21 del Decreto Ley 1278 de 2002, según corresponda...(...), por lo cual quedan pedientes en un plazo de 3 años  .
                                                                                                                                                    Asi las cosas,  a la fecha se han  expido 464 Incripciones en el Escalafón Docente lo que equivale al 81% del total de docentes que participaron en este concurso, quedan pendientes por aplazamiento de la INSCRIPCIÓN 53 solicitudes,  por no cumplir el requisito de Pedagogía para profesionales No licenciados y encotrase adelantados estudios tendientes al cumplimiento del requisito, 
 Docentes Inactivos por renuncia  30
 Pedientes por expedir actos administrativos por verificación de titulos  20.       </t>
  </si>
  <si>
    <t>H04.05</t>
  </si>
  <si>
    <t>Tiempo promedio del tramite de solicitudes de mejoraminto salarial   (Decreto 1278)</t>
  </si>
  <si>
    <t>Cuantificar el tiempo  de trámite de una solicitud de mejoramiento salarial</t>
  </si>
  <si>
    <t>(TDCRRA/TDNSERA)*100</t>
  </si>
  <si>
    <t>21dias</t>
  </si>
  <si>
    <t>Determinar cuanto tiempo tarda una petición de mejoramiento salarial desde el momento de radicacion hasta la expedión del acto administrativo</t>
  </si>
  <si>
    <t>TT= Tiempo de tramite de una petición</t>
  </si>
  <si>
    <t>El Cálculo se efectuando entre la fecha de expedicion del acto administrativo menos la fecha de radicación de la petición</t>
  </si>
  <si>
    <t xml:space="preserve">BUENO :   = o menor de 21 dias    </t>
  </si>
  <si>
    <t>REGULAR:      &gt;= 22  : &lt;30 dias</t>
  </si>
  <si>
    <t>MALO:          mayor  a 30 dias</t>
  </si>
  <si>
    <t>21 DIAS</t>
  </si>
  <si>
    <t xml:space="preserve">Para la medición del indicador para el año 2020, efectuará dos mediciones, una fecha de radicación/fecha acto administrativo y otra fecha de verificación de título/fecha acto administrativo </t>
  </si>
  <si>
    <t xml:space="preserve">La medición del indicador para el año 2021 efectuará dos mediciones, una fecha de radicación ( fecha acto administrativo y otra fecha de verificación de título /fecha acto administrativo </t>
  </si>
  <si>
    <t>21  DIAS</t>
  </si>
  <si>
    <t>La peticiones de Mejoramiento Salarial del o docentes 1278 tramitadas de Julio a diciembre  del 2021 fueron 98,par las cuales se  teniene  un tiempo promedio de respuesta, desde la fecha de radicación del acto administrativo hasta la fecha de expedión del mismo de 21  dias y desde la fecha de verificación del titulo por partes de las universidades hasta la fecha de expedión del acto administrativo,   en promedio se tardó 9 dias                                                         Lo que nos da una un rango en la escala de medición de bueno.</t>
  </si>
  <si>
    <t xml:space="preserve">La medición del indicador para el año 2021 efectuo  con dos fechas distintas asi:  Una fecha de radicación / fecha de acto administrativo y la otra   fecha de verificación de título con las universidades  /fecha acto administrativo </t>
  </si>
  <si>
    <t>La peticiones de Mejoramiento Salarial  de docentes 1278 tramitadas de enero  a Junio  del 2022 fueron 64, la medición de tiempo promedio de respuesta, desde la fecha de radicación del acto administrativo hasta la fecha de expedión del mismo de 27  dias y desde la fecha de verificación del titulo por partes de las universidades hasta la fecha de expedión del acto administrativo,   en promedio se tardó 12 dias                                                         Lo que nos da una un rango en la escala de medición de regular, para la primera medición y bueno para la segunda  medición;  lo anterior en gran parte se debió a que  se llevaron a cabo  dos procesos paraleslos y debia esperarse a que los docentes fueran Inscritos en el Escalafón de Carrera Docente, para poder efectuarles el Mejoramiento Salarial.</t>
  </si>
  <si>
    <t>Se efectuó la petición a la oficina de planeación educaiva, replantara la medición de éste inicador, que se hace midiendo el tiempo de respuesta, teniendo encuenta que no se justifica, por cuanto el mismo se mide con los tiempos de repuesta de las peiciones del SAC, por lo cual no tiene razon de ser</t>
  </si>
  <si>
    <t>Tramitadas</t>
  </si>
  <si>
    <t>El mejoramiento salarial  consiste en el otorgamiento de  un beneficio economico, por la acreditación de un titulo de especializacion conforme lo establezca el gobierno nacional  con la expedición del Decreto salarial que cada año promulga en el cual establece entre otros...(...)... Parágrafo 1. Las asignaciones básicas señaladas en el presente artículo, incorporan los valores de la bonificación reconocida en el numeral 4 del artículo 2 del Decreto 322 de 2018.         Parágrafo 2. El título de especialización, maestría y doctorado que acrediten los docentes y directivos docentes de los niveles del grado 2° del escalafón docente deberá corresponder a un área afín a la de su formación de pregrado o de desempeño docente, o a un área de formación que sea considerada fundamental dentro del proceso de enseñanza-aprendizaje de los estudiantes.   Parágrafo 3. El nominador expedirá el correspondiente acto administrativo motivado en el que se reconocerá o negará la asignación salarial correspondiente, cuando se acredite al ingreso o con posterioridad al ingreso al servicio el título de especialización, maestría y doctorado para el grado dos. El reconocimiento que se haga por este concepto constituye una modificación en la asignación básica mensual y no implica reubicación de nivel salarial ni ascenso en el escalafón docente. Los efectos fiscales serán a partir de la acreditación legal del requisito.                                     El promedio de tiempo empleado para dar trámite de las peticiones, es de 27 dias  contados a partir de la radicación de las mismas,    42 peticiones tramitadas a tiempo y 57 fuera de tiempo;  lo que nos da un rango  en la medicion de lo indicadores regular, lo anterior se debe a que todo titulo debe enviarse a confirmar con las universidades, atendiendo  los lineamientos del Ministerio de Educación Nacional,  por lo cual hay demora en el tramite, lo que depende de la respuesta de las universidades, efectuando la medión del indicador una vez confirmado el titulo el promedio de tiempo es de 17 dias, lo que nos da un rango de bueno.</t>
  </si>
  <si>
    <r>
      <t xml:space="preserve">Se tramitaron 69 peticiones, 51 peticiciones radicadas a tiempo y 6 pedientes por verifiación de titulo y el promedio de tiempo empleado para dar trámite de las peticiones, es de </t>
    </r>
    <r>
      <rPr>
        <b/>
        <sz val="10"/>
        <rFont val="Arial"/>
        <family val="2"/>
      </rPr>
      <t>23</t>
    </r>
    <r>
      <rPr>
        <sz val="10"/>
        <rFont val="Arial"/>
        <family val="2"/>
      </rPr>
      <t xml:space="preserve"> dias  contados a partir de la radicación de las mismas, lo que nos arroja un  indicador regular,    Y  </t>
    </r>
    <r>
      <rPr>
        <b/>
        <sz val="10"/>
        <rFont val="Arial"/>
        <family val="2"/>
      </rPr>
      <t xml:space="preserve">14 </t>
    </r>
    <r>
      <rPr>
        <sz val="10"/>
        <rFont val="Arial"/>
        <family val="2"/>
      </rPr>
      <t xml:space="preserve"> dias  promedio a partir de la verificación del titulo por parte de la universidad., 12 peticiones tramitadas fuera de tiempo y en relación con el indicador del añor anterior, en donde se tramnitaron 57 fuera de tiempo, se considera que se han mejoradao los tiempos de respuesta</t>
    </r>
  </si>
  <si>
    <t>Profesional universitario Administración de Carrera    y Técnico Operativo</t>
  </si>
  <si>
    <t>Profesional universitario Administración de Carrera    y Técnico Operativoa</t>
  </si>
  <si>
    <t xml:space="preserve">Se continuará con la resignificación y ajustes a el proyecto Educativo Institucional,  correo electronico, de forma presenciall en espera de volver y contiunuación de  las asistencias y asesorias en forma Insitu, a través de los convenio  1699 de 2021 con la UT.. </t>
  </si>
  <si>
    <t>Según el Reporte de Resultados de Saber 11 por ETC, realizado por el ICFES,  se presentaron 8.457 y se le publicaron resultados a 8.457 de las IE oficiales y privadas. 
Simat: 9102 (1 de octubre)
Lo que representa el 92.9%
La  variación corresponde a la diferencia entre la matricula y los alumnos que presentaron el Examen. que corresponde a los alumnos que por varias razones no presentaron las pruebas.</t>
  </si>
  <si>
    <t>Se realizo un informe consolidado de las pruebas SABER 11°  correspondiente al año 2021.
Se socializaron los resultados de las pruebas con diferentes instancias, para orientar la toma de decisiones: Equipos de Inspección y Vigilancia, Calidad Educativa, Comite de Formación Docentes ampliado a la facultad de educaciónde la UT, iE priorizadas en lectura critica.
SE publcio en la Pagina WEB de Sedtolima y se Compartió con los Docentes Orientadores. .
Se realizó taller  del MEN y las IE para socializar la estartegia Educara para avanzar.
Se socializó resultados con las IE Planadas</t>
  </si>
  <si>
    <t>Enero - junio de 2022.</t>
  </si>
  <si>
    <t>Aplicación Decreto 491 del 28 de marzo de 2020  hasta 17-05-2022</t>
  </si>
  <si>
    <t>peticiones de 10 quedaron en 20</t>
  </si>
  <si>
    <t>peticiones de 15 quedaron en 30</t>
  </si>
  <si>
    <t>peticiones de 30 quedaron en 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</si>
</sst>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0_-;\-* #,##0_-;_-* &quot;-&quot;_-;_-@_-"/>
    <numFmt numFmtId="43" formatCode="_-* #,##0.00_-;\-* #,##0.00_-;_-* &quot;-&quot;??_-;_-@_-"/>
    <numFmt numFmtId="164" formatCode="_(* #,##0.00_);_(* \(#,##0.00\);_(* &quot;-&quot;??_);_(@_)"/>
    <numFmt numFmtId="165" formatCode="0.0%"/>
    <numFmt numFmtId="166" formatCode="0.000%"/>
    <numFmt numFmtId="167" formatCode="0.000"/>
    <numFmt numFmtId="168" formatCode="0_);\(0\)"/>
    <numFmt numFmtId="169" formatCode="0.0"/>
    <numFmt numFmtId="170" formatCode="_ * #,##0.00_ ;_ * \-#,##0.00_ ;_ * &quot;-&quot;??_ ;_ @_ "/>
    <numFmt numFmtId="171" formatCode="_ * #,##0_ ;_ * \-#,##0_ ;_ * &quot;-&quot;??_ ;_ @_ "/>
    <numFmt numFmtId="172" formatCode="d/mm/yyyy;@"/>
    <numFmt numFmtId="173" formatCode="_ * #,##0.0_ ;_ * \-#,##0.0_ ;_ * &quot;-&quot;??_ ;_ @_ "/>
    <numFmt numFmtId="174" formatCode="0.000000000000"/>
    <numFmt numFmtId="175" formatCode="_(* #,##0_);_(* \(#,##0\);_(* &quot;-&quot;??_);_(@_)"/>
    <numFmt numFmtId="176" formatCode="dd/mm/yyyy;@"/>
    <numFmt numFmtId="177" formatCode="_-* #,##0_-;\-* #,##0_-;_-* &quot;-&quot;??_-;_-@_-"/>
    <numFmt numFmtId="178" formatCode="_ * #,##0.0000_ ;_ * \-#,##0.0000_ ;_ * &quot;-&quot;??_ ;_ @_ "/>
  </numFmts>
  <fonts count="102" x14ac:knownFonts="1">
    <font>
      <sz val="10"/>
      <color theme="1"/>
      <name val="Arial"/>
      <family val="2"/>
    </font>
    <font>
      <b/>
      <sz val="12"/>
      <name val="Arial"/>
      <family val="2"/>
    </font>
    <font>
      <b/>
      <sz val="10"/>
      <name val="Arial"/>
      <family val="2"/>
    </font>
    <font>
      <b/>
      <sz val="8"/>
      <name val="Arial"/>
      <family val="2"/>
    </font>
    <font>
      <sz val="10"/>
      <name val="Arial"/>
      <family val="2"/>
    </font>
    <font>
      <b/>
      <sz val="11"/>
      <name val="Arial"/>
      <family val="2"/>
    </font>
    <font>
      <sz val="11"/>
      <name val="Arial"/>
      <family val="2"/>
    </font>
    <font>
      <sz val="8"/>
      <color indexed="81"/>
      <name val="Tahoma"/>
      <family val="2"/>
    </font>
    <font>
      <b/>
      <sz val="8"/>
      <color indexed="81"/>
      <name val="Tahoma"/>
      <family val="2"/>
    </font>
    <font>
      <sz val="10"/>
      <color indexed="81"/>
      <name val="Tahoma"/>
      <family val="2"/>
    </font>
    <font>
      <sz val="8"/>
      <name val="Arial"/>
      <family val="2"/>
    </font>
    <font>
      <sz val="9"/>
      <name val="Arial"/>
      <family val="2"/>
    </font>
    <font>
      <sz val="12"/>
      <name val="Arial"/>
      <family val="2"/>
    </font>
    <font>
      <b/>
      <u/>
      <sz val="10"/>
      <name val="Arial"/>
      <family val="2"/>
    </font>
    <font>
      <sz val="10"/>
      <name val="Arial"/>
      <family val="2"/>
    </font>
    <font>
      <sz val="14"/>
      <name val="Arial"/>
      <family val="2"/>
    </font>
    <font>
      <b/>
      <sz val="10"/>
      <color indexed="17"/>
      <name val="Arial"/>
      <family val="2"/>
    </font>
    <font>
      <sz val="10"/>
      <name val="Calibri"/>
      <family val="2"/>
    </font>
    <font>
      <sz val="12"/>
      <name val="Calibri"/>
      <family val="2"/>
    </font>
    <font>
      <sz val="10"/>
      <color indexed="9"/>
      <name val="Arial"/>
      <family val="2"/>
    </font>
    <font>
      <u/>
      <sz val="10"/>
      <color indexed="12"/>
      <name val="Arial"/>
      <family val="2"/>
    </font>
    <font>
      <sz val="10"/>
      <color indexed="8"/>
      <name val="Arial"/>
      <family val="2"/>
    </font>
    <font>
      <sz val="10"/>
      <color indexed="10"/>
      <name val="Arial"/>
      <family val="2"/>
    </font>
    <font>
      <b/>
      <sz val="10"/>
      <color indexed="8"/>
      <name val="Arial"/>
      <family val="2"/>
    </font>
    <font>
      <b/>
      <sz val="16"/>
      <name val="Arial"/>
      <family val="2"/>
    </font>
    <font>
      <sz val="8"/>
      <color indexed="9"/>
      <name val="Arial"/>
      <family val="2"/>
    </font>
    <font>
      <b/>
      <sz val="8"/>
      <color indexed="9"/>
      <name val="Arial"/>
      <family val="2"/>
    </font>
    <font>
      <b/>
      <sz val="10"/>
      <name val="Arial Black"/>
      <family val="2"/>
    </font>
    <font>
      <b/>
      <sz val="18"/>
      <color indexed="8"/>
      <name val="Arial"/>
      <family val="2"/>
    </font>
    <font>
      <b/>
      <sz val="11"/>
      <name val="Arial Black"/>
      <family val="2"/>
    </font>
    <font>
      <b/>
      <sz val="9"/>
      <name val="Arial"/>
      <family val="2"/>
    </font>
    <font>
      <sz val="10"/>
      <name val="Arial Narrow"/>
      <family val="2"/>
    </font>
    <font>
      <u/>
      <sz val="10"/>
      <name val="Arial"/>
      <family val="2"/>
    </font>
    <font>
      <sz val="11"/>
      <name val="Century Gothic"/>
      <family val="2"/>
    </font>
    <font>
      <b/>
      <sz val="10"/>
      <color indexed="10"/>
      <name val="Arial"/>
      <family val="2"/>
    </font>
    <font>
      <sz val="16"/>
      <name val="Arial"/>
      <family val="2"/>
    </font>
    <font>
      <sz val="7"/>
      <name val="Arial"/>
      <family val="2"/>
    </font>
    <font>
      <b/>
      <sz val="11"/>
      <color indexed="60"/>
      <name val="Arial"/>
      <family val="2"/>
    </font>
    <font>
      <sz val="10"/>
      <color indexed="60"/>
      <name val="Arial"/>
      <family val="2"/>
    </font>
    <font>
      <b/>
      <i/>
      <u/>
      <sz val="10"/>
      <name val="Arial"/>
      <family val="2"/>
    </font>
    <font>
      <sz val="10"/>
      <color indexed="8"/>
      <name val="Arial"/>
      <family val="2"/>
    </font>
    <font>
      <sz val="11"/>
      <color indexed="8"/>
      <name val="Calibri"/>
      <family val="2"/>
    </font>
    <font>
      <sz val="10"/>
      <color indexed="10"/>
      <name val="Arial"/>
      <family val="2"/>
    </font>
    <font>
      <b/>
      <sz val="8"/>
      <color indexed="8"/>
      <name val="Arial"/>
      <family val="2"/>
    </font>
    <font>
      <sz val="8"/>
      <color indexed="8"/>
      <name val="Arial"/>
      <family val="2"/>
    </font>
    <font>
      <b/>
      <sz val="12"/>
      <color indexed="8"/>
      <name val="Arial"/>
      <family val="2"/>
    </font>
    <font>
      <sz val="9"/>
      <color indexed="8"/>
      <name val="Arial"/>
      <family val="2"/>
    </font>
    <font>
      <b/>
      <sz val="10"/>
      <color indexed="8"/>
      <name val="Arial"/>
      <family val="2"/>
    </font>
    <font>
      <b/>
      <sz val="9"/>
      <color indexed="8"/>
      <name val="Arial"/>
      <family val="2"/>
    </font>
    <font>
      <b/>
      <sz val="11"/>
      <color indexed="8"/>
      <name val="Arial"/>
      <family val="2"/>
    </font>
    <font>
      <sz val="11"/>
      <color indexed="8"/>
      <name val="Arial"/>
      <family val="2"/>
    </font>
    <font>
      <b/>
      <sz val="14"/>
      <color indexed="10"/>
      <name val="Aharoni"/>
      <charset val="177"/>
    </font>
    <font>
      <sz val="10"/>
      <color indexed="9"/>
      <name val="Arial"/>
      <family val="2"/>
    </font>
    <font>
      <b/>
      <sz val="14"/>
      <color indexed="60"/>
      <name val="Arial"/>
      <family val="2"/>
    </font>
    <font>
      <b/>
      <sz val="10"/>
      <color indexed="9"/>
      <name val="Arial"/>
      <family val="2"/>
    </font>
    <font>
      <sz val="9"/>
      <color indexed="9"/>
      <name val="Arial"/>
      <family val="2"/>
    </font>
    <font>
      <sz val="10"/>
      <color indexed="63"/>
      <name val="Arial"/>
      <family val="2"/>
    </font>
    <font>
      <sz val="11"/>
      <color indexed="9"/>
      <name val="Arial"/>
      <family val="2"/>
    </font>
    <font>
      <sz val="10"/>
      <color indexed="8"/>
      <name val="Arial Narrow"/>
      <family val="2"/>
    </font>
    <font>
      <sz val="11"/>
      <color indexed="10"/>
      <name val="Arial"/>
      <family val="2"/>
    </font>
    <font>
      <b/>
      <sz val="10"/>
      <color indexed="9"/>
      <name val="Arial Black"/>
      <family val="2"/>
    </font>
    <font>
      <b/>
      <u/>
      <sz val="10"/>
      <color indexed="10"/>
      <name val="Arial"/>
      <family val="2"/>
    </font>
    <font>
      <sz val="11"/>
      <name val="Calibri"/>
      <family val="2"/>
    </font>
    <font>
      <sz val="9"/>
      <color indexed="8"/>
      <name val="Arial Narrow"/>
      <family val="2"/>
    </font>
    <font>
      <b/>
      <sz val="14"/>
      <color indexed="8"/>
      <name val="Arial Black"/>
      <family val="2"/>
    </font>
    <font>
      <b/>
      <sz val="9"/>
      <color indexed="9"/>
      <name val="Arial Narrow"/>
      <family val="2"/>
    </font>
    <font>
      <b/>
      <sz val="18"/>
      <color indexed="60"/>
      <name val="Aharoni"/>
      <charset val="177"/>
    </font>
    <font>
      <b/>
      <sz val="16"/>
      <color indexed="16"/>
      <name val="Arial"/>
      <family val="2"/>
    </font>
    <font>
      <sz val="14"/>
      <color indexed="8"/>
      <name val="Arial Black"/>
      <family val="2"/>
    </font>
    <font>
      <b/>
      <sz val="9"/>
      <color indexed="8"/>
      <name val="Arial Narrow"/>
      <family val="2"/>
    </font>
    <font>
      <sz val="11"/>
      <color indexed="9"/>
      <name val="Arial Narrow"/>
      <family val="2"/>
    </font>
    <font>
      <b/>
      <sz val="11"/>
      <color indexed="9"/>
      <name val="Arial Narrow"/>
      <family val="2"/>
    </font>
    <font>
      <b/>
      <sz val="12"/>
      <color indexed="9"/>
      <name val="Arial"/>
      <family val="2"/>
    </font>
    <font>
      <sz val="8"/>
      <name val="Arial Narrow"/>
      <family val="2"/>
    </font>
    <font>
      <b/>
      <sz val="10"/>
      <name val="Arial Narrow"/>
      <family val="2"/>
    </font>
    <font>
      <sz val="10"/>
      <color indexed="8"/>
      <name val="Arial"/>
      <family val="2"/>
    </font>
    <font>
      <sz val="9"/>
      <color indexed="8"/>
      <name val="Arial"/>
      <family val="2"/>
    </font>
    <font>
      <sz val="10"/>
      <color indexed="9"/>
      <name val="Arial"/>
      <family val="2"/>
    </font>
    <font>
      <sz val="12"/>
      <color indexed="8"/>
      <name val="Arial Narrow"/>
      <family val="2"/>
    </font>
    <font>
      <sz val="22"/>
      <color indexed="10"/>
      <name val="Arial"/>
      <family val="2"/>
    </font>
    <font>
      <b/>
      <sz val="16"/>
      <color indexed="10"/>
      <name val="Aharoni"/>
      <charset val="177"/>
    </font>
    <font>
      <b/>
      <sz val="10"/>
      <color indexed="10"/>
      <name val="Arial Narrow"/>
      <family val="2"/>
    </font>
    <font>
      <sz val="10"/>
      <color indexed="10"/>
      <name val="Arial Narrow"/>
      <family val="2"/>
    </font>
    <font>
      <b/>
      <sz val="18"/>
      <color indexed="9"/>
      <name val="Aharoni"/>
      <charset val="177"/>
    </font>
    <font>
      <b/>
      <sz val="14"/>
      <name val="Aharoni"/>
      <charset val="177"/>
    </font>
    <font>
      <b/>
      <sz val="14"/>
      <color indexed="8"/>
      <name val="Aharoni"/>
      <charset val="177"/>
    </font>
    <font>
      <sz val="10"/>
      <color theme="1"/>
      <name val="Arial"/>
      <family val="2"/>
    </font>
    <font>
      <sz val="11"/>
      <color theme="1"/>
      <name val="Calibri"/>
      <family val="2"/>
      <scheme val="minor"/>
    </font>
    <font>
      <u/>
      <sz val="10"/>
      <color theme="10"/>
      <name val="Arial"/>
      <family val="2"/>
    </font>
    <font>
      <b/>
      <sz val="11"/>
      <color theme="1"/>
      <name val="Calibri"/>
      <family val="2"/>
      <scheme val="minor"/>
    </font>
    <font>
      <b/>
      <sz val="11"/>
      <color rgb="FFFF0000"/>
      <name val="Arial"/>
      <family val="2"/>
    </font>
    <font>
      <sz val="9"/>
      <color rgb="FF000000"/>
      <name val="Calibri"/>
      <family val="2"/>
    </font>
    <font>
      <sz val="11"/>
      <color rgb="FF000000"/>
      <name val="Calibri"/>
      <family val="2"/>
    </font>
    <font>
      <sz val="10"/>
      <color theme="0"/>
      <name val="Arial"/>
      <family val="2"/>
    </font>
    <font>
      <b/>
      <sz val="12"/>
      <color theme="1"/>
      <name val="Arial"/>
      <family val="2"/>
    </font>
    <font>
      <sz val="11"/>
      <color theme="1"/>
      <name val="Arial"/>
      <family val="2"/>
    </font>
    <font>
      <b/>
      <sz val="11"/>
      <color theme="1"/>
      <name val="Arial"/>
      <family val="2"/>
    </font>
    <font>
      <sz val="10"/>
      <color rgb="FFFF0000"/>
      <name val="Arial Narrow"/>
      <family val="2"/>
    </font>
    <font>
      <sz val="10"/>
      <color rgb="FF000000"/>
      <name val="Arial Narrow"/>
      <family val="2"/>
    </font>
    <font>
      <sz val="10"/>
      <color rgb="FF000000"/>
      <name val="Arial"/>
      <family val="2"/>
    </font>
    <font>
      <sz val="11"/>
      <color rgb="FF000000"/>
      <name val="Calibri"/>
      <family val="2"/>
      <scheme val="minor"/>
    </font>
    <font>
      <sz val="10"/>
      <color rgb="FFFF0000"/>
      <name val="Arial"/>
      <family val="2"/>
    </font>
  </fonts>
  <fills count="55">
    <fill>
      <patternFill patternType="none"/>
    </fill>
    <fill>
      <patternFill patternType="gray125"/>
    </fill>
    <fill>
      <patternFill patternType="solid">
        <fgColor indexed="26"/>
        <bgColor indexed="64"/>
      </patternFill>
    </fill>
    <fill>
      <patternFill patternType="solid">
        <fgColor indexed="9"/>
        <bgColor indexed="64"/>
      </patternFill>
    </fill>
    <fill>
      <patternFill patternType="solid">
        <fgColor indexed="13"/>
        <bgColor indexed="64"/>
      </patternFill>
    </fill>
    <fill>
      <patternFill patternType="solid">
        <fgColor indexed="10"/>
        <bgColor indexed="64"/>
      </patternFill>
    </fill>
    <fill>
      <patternFill patternType="solid">
        <fgColor indexed="11"/>
        <bgColor indexed="64"/>
      </patternFill>
    </fill>
    <fill>
      <patternFill patternType="solid">
        <fgColor indexed="42"/>
        <bgColor indexed="64"/>
      </patternFill>
    </fill>
    <fill>
      <patternFill patternType="solid">
        <fgColor indexed="50"/>
        <bgColor indexed="64"/>
      </patternFill>
    </fill>
    <fill>
      <patternFill patternType="solid">
        <fgColor indexed="31"/>
        <bgColor indexed="64"/>
      </patternFill>
    </fill>
    <fill>
      <patternFill patternType="solid">
        <fgColor indexed="17"/>
        <bgColor indexed="64"/>
      </patternFill>
    </fill>
    <fill>
      <patternFill patternType="solid">
        <fgColor indexed="27"/>
        <bgColor indexed="64"/>
      </patternFill>
    </fill>
    <fill>
      <patternFill patternType="solid">
        <fgColor indexed="49"/>
        <bgColor indexed="64"/>
      </patternFill>
    </fill>
    <fill>
      <patternFill patternType="solid">
        <fgColor indexed="22"/>
        <bgColor indexed="64"/>
      </patternFill>
    </fill>
    <fill>
      <patternFill patternType="solid">
        <fgColor indexed="44"/>
        <bgColor indexed="64"/>
      </patternFill>
    </fill>
    <fill>
      <patternFill patternType="solid">
        <fgColor indexed="29"/>
        <bgColor indexed="64"/>
      </patternFill>
    </fill>
    <fill>
      <patternFill patternType="solid">
        <fgColor indexed="51"/>
        <bgColor indexed="64"/>
      </patternFill>
    </fill>
    <fill>
      <patternFill patternType="solid">
        <fgColor indexed="47"/>
        <bgColor indexed="64"/>
      </patternFill>
    </fill>
    <fill>
      <patternFill patternType="solid">
        <fgColor indexed="14"/>
        <bgColor indexed="64"/>
      </patternFill>
    </fill>
    <fill>
      <patternFill patternType="solid">
        <fgColor indexed="60"/>
        <bgColor indexed="64"/>
      </patternFill>
    </fill>
    <fill>
      <patternFill patternType="solid">
        <fgColor indexed="53"/>
        <bgColor indexed="64"/>
      </patternFill>
    </fill>
    <fill>
      <patternFill patternType="solid">
        <fgColor indexed="45"/>
        <bgColor indexed="64"/>
      </patternFill>
    </fill>
    <fill>
      <patternFill patternType="solid">
        <fgColor indexed="55"/>
        <bgColor indexed="64"/>
      </patternFill>
    </fill>
    <fill>
      <patternFill patternType="solid">
        <fgColor indexed="19"/>
        <bgColor indexed="64"/>
      </patternFill>
    </fill>
    <fill>
      <patternFill patternType="solid">
        <fgColor indexed="15"/>
        <bgColor indexed="64"/>
      </patternFill>
    </fill>
    <fill>
      <patternFill patternType="gray0625">
        <bgColor indexed="30"/>
      </patternFill>
    </fill>
    <fill>
      <patternFill patternType="solid">
        <fgColor indexed="56"/>
        <bgColor indexed="64"/>
      </patternFill>
    </fill>
    <fill>
      <patternFill patternType="solid">
        <fgColor indexed="16"/>
        <bgColor indexed="64"/>
      </patternFill>
    </fill>
    <fill>
      <patternFill patternType="solid">
        <fgColor rgb="FF92D050"/>
        <bgColor indexed="64"/>
      </patternFill>
    </fill>
    <fill>
      <patternFill patternType="solid">
        <fgColor theme="0"/>
        <bgColor indexed="64"/>
      </patternFill>
    </fill>
    <fill>
      <patternFill patternType="solid">
        <fgColor rgb="FFFFFFFF"/>
        <bgColor rgb="FF000000"/>
      </patternFill>
    </fill>
    <fill>
      <patternFill patternType="solid">
        <fgColor rgb="FFFABF8F"/>
        <bgColor rgb="FF000000"/>
      </patternFill>
    </fill>
    <fill>
      <patternFill patternType="solid">
        <fgColor theme="9" tint="0.39997558519241921"/>
        <bgColor indexed="64"/>
      </patternFill>
    </fill>
    <fill>
      <patternFill patternType="solid">
        <fgColor theme="6" tint="0.39997558519241921"/>
        <bgColor indexed="64"/>
      </patternFill>
    </fill>
    <fill>
      <patternFill patternType="solid">
        <fgColor rgb="FFFFFF00"/>
        <bgColor indexed="64"/>
      </patternFill>
    </fill>
    <fill>
      <patternFill patternType="solid">
        <fgColor rgb="FFFF0000"/>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rgb="FFE2EFDA"/>
        <bgColor indexed="64"/>
      </patternFill>
    </fill>
    <fill>
      <patternFill patternType="solid">
        <fgColor rgb="FF92D050"/>
        <bgColor rgb="FF000000"/>
      </patternFill>
    </fill>
    <fill>
      <patternFill patternType="solid">
        <fgColor theme="9" tint="0.79998168889431442"/>
        <bgColor indexed="64"/>
      </patternFill>
    </fill>
    <fill>
      <patternFill patternType="solid">
        <fgColor theme="7" tint="0.39997558519241921"/>
        <bgColor indexed="64"/>
      </patternFill>
    </fill>
    <fill>
      <patternFill patternType="solid">
        <fgColor theme="4"/>
        <bgColor indexed="64"/>
      </patternFill>
    </fill>
    <fill>
      <patternFill patternType="solid">
        <fgColor theme="9"/>
        <bgColor indexed="64"/>
      </patternFill>
    </fill>
    <fill>
      <patternFill patternType="solid">
        <fgColor theme="5"/>
        <bgColor indexed="64"/>
      </patternFill>
    </fill>
    <fill>
      <patternFill patternType="solid">
        <fgColor rgb="FF00B050"/>
        <bgColor indexed="64"/>
      </patternFill>
    </fill>
    <fill>
      <patternFill patternType="solid">
        <fgColor theme="6" tint="0.79998168889431442"/>
        <bgColor indexed="64"/>
      </patternFill>
    </fill>
    <fill>
      <patternFill patternType="solid">
        <fgColor theme="2"/>
        <bgColor indexed="64"/>
      </patternFill>
    </fill>
    <fill>
      <patternFill patternType="solid">
        <fgColor rgb="FF33CC33"/>
        <bgColor indexed="64"/>
      </patternFill>
    </fill>
    <fill>
      <patternFill patternType="solid">
        <fgColor rgb="FFFFFFFF"/>
        <bgColor indexed="64"/>
      </patternFill>
    </fill>
    <fill>
      <patternFill patternType="solid">
        <fgColor rgb="FF00CC00"/>
        <bgColor rgb="FF000000"/>
      </patternFill>
    </fill>
    <fill>
      <patternFill patternType="solid">
        <fgColor rgb="FFFFFF00"/>
        <bgColor rgb="FF000000"/>
      </patternFill>
    </fill>
    <fill>
      <patternFill patternType="solid">
        <fgColor rgb="FFFF0000"/>
        <bgColor rgb="FF000000"/>
      </patternFill>
    </fill>
    <fill>
      <patternFill patternType="solid">
        <fgColor theme="0"/>
        <bgColor rgb="FF000000"/>
      </patternFill>
    </fill>
  </fills>
  <borders count="94">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right/>
      <top style="thin">
        <color indexed="64"/>
      </top>
      <bottom style="thin">
        <color indexed="64"/>
      </bottom>
      <diagonal/>
    </border>
    <border>
      <left style="thin">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20"/>
      </left>
      <right style="medium">
        <color indexed="20"/>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style="thin">
        <color indexed="64"/>
      </bottom>
      <diagonal/>
    </border>
    <border>
      <left style="thin">
        <color indexed="56"/>
      </left>
      <right style="thin">
        <color indexed="56"/>
      </right>
      <top style="thin">
        <color indexed="56"/>
      </top>
      <bottom style="thin">
        <color indexed="56"/>
      </bottom>
      <diagonal/>
    </border>
    <border>
      <left style="thin">
        <color indexed="56"/>
      </left>
      <right/>
      <top style="thin">
        <color indexed="56"/>
      </top>
      <bottom style="thin">
        <color indexed="56"/>
      </bottom>
      <diagonal/>
    </border>
    <border>
      <left style="medium">
        <color indexed="64"/>
      </left>
      <right style="medium">
        <color indexed="64"/>
      </right>
      <top/>
      <bottom style="medium">
        <color indexed="64"/>
      </bottom>
      <diagonal/>
    </border>
    <border>
      <left style="medium">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20"/>
      </left>
      <right/>
      <top style="medium">
        <color indexed="20"/>
      </top>
      <bottom style="medium">
        <color indexed="20"/>
      </bottom>
      <diagonal/>
    </border>
    <border>
      <left/>
      <right/>
      <top style="medium">
        <color indexed="20"/>
      </top>
      <bottom style="medium">
        <color indexed="20"/>
      </bottom>
      <diagonal/>
    </border>
    <border>
      <left/>
      <right style="medium">
        <color indexed="20"/>
      </right>
      <top style="medium">
        <color indexed="20"/>
      </top>
      <bottom style="medium">
        <color indexed="20"/>
      </bottom>
      <diagonal/>
    </border>
    <border>
      <left/>
      <right style="thin">
        <color indexed="56"/>
      </right>
      <top style="thin">
        <color indexed="56"/>
      </top>
      <bottom style="thin">
        <color indexed="56"/>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s>
  <cellStyleXfs count="30">
    <xf numFmtId="0" fontId="0" fillId="0" borderId="0"/>
    <xf numFmtId="0" fontId="88" fillId="0" borderId="0" applyNumberFormat="0" applyFill="0" applyBorder="0" applyAlignment="0" applyProtection="0"/>
    <xf numFmtId="0" fontId="20" fillId="0" borderId="0" applyNumberFormat="0" applyFill="0" applyBorder="0" applyAlignment="0" applyProtection="0">
      <alignment vertical="top"/>
      <protection locked="0"/>
    </xf>
    <xf numFmtId="164" fontId="40" fillId="0" borderId="0" applyFont="0" applyFill="0" applyBorder="0" applyAlignment="0" applyProtection="0"/>
    <xf numFmtId="41" fontId="75" fillId="0" borderId="0" applyFont="0" applyFill="0" applyBorder="0" applyAlignment="0" applyProtection="0"/>
    <xf numFmtId="166"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43" fontId="41"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43" fontId="40" fillId="0" borderId="0" applyFont="0" applyFill="0" applyBorder="0" applyAlignment="0" applyProtection="0"/>
    <xf numFmtId="43" fontId="41" fillId="0" borderId="0" applyFont="0" applyFill="0" applyBorder="0" applyAlignment="0" applyProtection="0"/>
    <xf numFmtId="0" fontId="4" fillId="0" borderId="0"/>
    <xf numFmtId="0" fontId="86" fillId="0" borderId="0"/>
    <xf numFmtId="0" fontId="14" fillId="0" borderId="0"/>
    <xf numFmtId="0" fontId="4" fillId="0" borderId="0"/>
    <xf numFmtId="0" fontId="87" fillId="0" borderId="0"/>
    <xf numFmtId="9" fontId="40" fillId="0" borderId="0" applyFont="0" applyFill="0" applyBorder="0" applyAlignment="0" applyProtection="0"/>
    <xf numFmtId="9" fontId="14" fillId="0" borderId="0" applyFont="0" applyFill="0" applyBorder="0" applyAlignment="0" applyProtection="0"/>
    <xf numFmtId="9" fontId="4" fillId="0" borderId="0" applyFont="0" applyFill="0" applyBorder="0" applyAlignment="0" applyProtection="0"/>
    <xf numFmtId="9" fontId="40"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cellStyleXfs>
  <cellXfs count="2728">
    <xf numFmtId="0" fontId="0" fillId="0" borderId="0" xfId="0"/>
    <xf numFmtId="0" fontId="6" fillId="0" borderId="0" xfId="0" applyFont="1"/>
    <xf numFmtId="0" fontId="2" fillId="2" borderId="1" xfId="0" applyFont="1" applyFill="1" applyBorder="1" applyAlignment="1">
      <alignment horizontal="center" vertical="top" wrapText="1"/>
    </xf>
    <xf numFmtId="0" fontId="2" fillId="0" borderId="2" xfId="0" applyFont="1" applyBorder="1" applyAlignment="1">
      <alignment horizontal="center" vertical="top"/>
    </xf>
    <xf numFmtId="0" fontId="2" fillId="2" borderId="3" xfId="0" applyFont="1" applyFill="1" applyBorder="1" applyAlignment="1">
      <alignment horizontal="center" vertical="top" wrapText="1"/>
    </xf>
    <xf numFmtId="0" fontId="2" fillId="0" borderId="0" xfId="0" applyFont="1" applyAlignment="1">
      <alignment horizontal="center" vertical="top"/>
    </xf>
    <xf numFmtId="0" fontId="2" fillId="3" borderId="4" xfId="0" applyFont="1" applyFill="1" applyBorder="1" applyAlignment="1">
      <alignment horizontal="center" vertical="center" wrapText="1"/>
    </xf>
    <xf numFmtId="9" fontId="4" fillId="3" borderId="4" xfId="0" applyNumberFormat="1" applyFont="1" applyFill="1" applyBorder="1" applyAlignment="1">
      <alignment horizontal="center" vertical="center" wrapText="1"/>
    </xf>
    <xf numFmtId="0" fontId="4" fillId="3" borderId="4" xfId="0" applyFont="1" applyFill="1" applyBorder="1" applyAlignment="1">
      <alignment horizontal="center" vertical="center" wrapText="1"/>
    </xf>
    <xf numFmtId="0" fontId="2" fillId="0" borderId="4" xfId="0" applyFont="1" applyBorder="1" applyAlignment="1">
      <alignment vertical="center" wrapText="1"/>
    </xf>
    <xf numFmtId="0" fontId="0" fillId="3" borderId="0" xfId="0" applyFill="1"/>
    <xf numFmtId="0" fontId="42" fillId="0" borderId="0" xfId="0" applyFont="1"/>
    <xf numFmtId="0" fontId="0" fillId="4" borderId="0" xfId="0" applyFill="1"/>
    <xf numFmtId="0" fontId="2" fillId="0" borderId="0" xfId="0" applyFont="1" applyAlignment="1">
      <alignment horizontal="center" vertical="center"/>
    </xf>
    <xf numFmtId="0" fontId="0" fillId="4" borderId="1" xfId="0" applyFill="1" applyBorder="1" applyAlignment="1">
      <alignment horizontal="center" vertical="center" wrapText="1"/>
    </xf>
    <xf numFmtId="0" fontId="0" fillId="4" borderId="0" xfId="0" applyFill="1" applyAlignment="1">
      <alignment wrapText="1"/>
    </xf>
    <xf numFmtId="0" fontId="6" fillId="0" borderId="0" xfId="0" applyFont="1" applyAlignment="1">
      <alignment vertical="center"/>
    </xf>
    <xf numFmtId="0" fontId="0" fillId="0" borderId="0" xfId="0" applyAlignment="1">
      <alignment vertical="center"/>
    </xf>
    <xf numFmtId="0" fontId="2" fillId="0" borderId="2" xfId="0" applyFont="1" applyBorder="1" applyAlignment="1">
      <alignment horizontal="center" vertical="center"/>
    </xf>
    <xf numFmtId="0" fontId="1" fillId="5" borderId="1" xfId="0" applyFont="1" applyFill="1" applyBorder="1" applyAlignment="1">
      <alignment vertical="center" wrapText="1"/>
    </xf>
    <xf numFmtId="0" fontId="3" fillId="6" borderId="1" xfId="0" applyFont="1" applyFill="1" applyBorder="1" applyAlignment="1">
      <alignment vertical="center" wrapText="1"/>
    </xf>
    <xf numFmtId="0" fontId="3" fillId="4" borderId="1" xfId="0" applyFont="1" applyFill="1" applyBorder="1" applyAlignment="1">
      <alignment vertical="center" wrapText="1"/>
    </xf>
    <xf numFmtId="0" fontId="3" fillId="5" borderId="1" xfId="0" applyFont="1" applyFill="1" applyBorder="1" applyAlignment="1">
      <alignment vertical="center" wrapText="1"/>
    </xf>
    <xf numFmtId="9" fontId="3" fillId="0" borderId="1" xfId="0" applyNumberFormat="1" applyFont="1" applyBorder="1" applyAlignment="1">
      <alignment vertical="center" wrapText="1"/>
    </xf>
    <xf numFmtId="9" fontId="4" fillId="0" borderId="1" xfId="20" applyFont="1" applyBorder="1" applyAlignment="1">
      <alignment horizontal="center" vertical="center" wrapText="1"/>
    </xf>
    <xf numFmtId="9" fontId="4" fillId="0" borderId="5" xfId="0" applyNumberFormat="1" applyFont="1" applyBorder="1" applyAlignment="1">
      <alignment horizontal="center" vertical="center" wrapText="1"/>
    </xf>
    <xf numFmtId="9" fontId="1" fillId="5" borderId="1" xfId="0" applyNumberFormat="1" applyFont="1" applyFill="1" applyBorder="1" applyAlignment="1">
      <alignment horizontal="right" vertical="center" wrapText="1"/>
    </xf>
    <xf numFmtId="0" fontId="2" fillId="3" borderId="0" xfId="0" applyFont="1" applyFill="1" applyAlignment="1">
      <alignment horizontal="center" vertical="center" wrapText="1"/>
    </xf>
    <xf numFmtId="9" fontId="4" fillId="3" borderId="0" xfId="0" applyNumberFormat="1" applyFont="1" applyFill="1" applyAlignment="1">
      <alignment horizontal="center" vertical="center" wrapText="1"/>
    </xf>
    <xf numFmtId="0" fontId="4" fillId="3" borderId="0" xfId="0" applyFont="1" applyFill="1" applyAlignment="1">
      <alignment horizontal="center" vertical="center" wrapText="1"/>
    </xf>
    <xf numFmtId="0" fontId="2" fillId="0" borderId="0" xfId="0" applyFont="1" applyAlignment="1">
      <alignment vertical="center" wrapText="1"/>
    </xf>
    <xf numFmtId="0" fontId="0" fillId="3" borderId="0" xfId="0" applyFill="1" applyAlignment="1">
      <alignment horizontal="center" vertical="center" wrapText="1"/>
    </xf>
    <xf numFmtId="14" fontId="0" fillId="3" borderId="0" xfId="0" applyNumberFormat="1" applyFill="1" applyAlignment="1">
      <alignment horizontal="center" vertical="center"/>
    </xf>
    <xf numFmtId="0" fontId="2" fillId="2" borderId="6"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0" fillId="3" borderId="0" xfId="0" applyFill="1" applyAlignment="1">
      <alignment horizontal="justify" vertical="center" wrapText="1"/>
    </xf>
    <xf numFmtId="0" fontId="0" fillId="3" borderId="0" xfId="0" applyFill="1" applyAlignment="1">
      <alignment horizontal="justify" vertical="center"/>
    </xf>
    <xf numFmtId="1" fontId="45" fillId="3" borderId="10" xfId="0" applyNumberFormat="1" applyFont="1" applyFill="1" applyBorder="1" applyAlignment="1">
      <alignment horizontal="center" vertical="center"/>
    </xf>
    <xf numFmtId="0" fontId="46" fillId="0" borderId="0" xfId="0" applyFont="1"/>
    <xf numFmtId="0" fontId="45" fillId="0" borderId="0" xfId="0" applyFont="1"/>
    <xf numFmtId="0" fontId="0" fillId="0" borderId="0" xfId="0" applyAlignment="1">
      <alignment horizontal="center"/>
    </xf>
    <xf numFmtId="0" fontId="0" fillId="0" borderId="10" xfId="0" applyBorder="1" applyAlignment="1">
      <alignment horizontal="center" vertical="center"/>
    </xf>
    <xf numFmtId="0" fontId="0" fillId="0" borderId="11" xfId="0" applyBorder="1" applyAlignment="1">
      <alignment horizontal="center" vertical="center" wrapText="1"/>
    </xf>
    <xf numFmtId="0" fontId="0" fillId="0" borderId="12" xfId="0" applyBorder="1" applyAlignment="1">
      <alignment horizontal="center" vertical="center"/>
    </xf>
    <xf numFmtId="0" fontId="0" fillId="0" borderId="13" xfId="0" applyBorder="1" applyAlignment="1">
      <alignment horizontal="center" vertical="center" wrapText="1"/>
    </xf>
    <xf numFmtId="0" fontId="0" fillId="0" borderId="13" xfId="0" applyBorder="1" applyAlignment="1">
      <alignment horizontal="left"/>
    </xf>
    <xf numFmtId="0" fontId="0" fillId="0" borderId="14" xfId="0" applyBorder="1"/>
    <xf numFmtId="0" fontId="0" fillId="0" borderId="10" xfId="0" applyBorder="1" applyAlignment="1">
      <alignment horizontal="center"/>
    </xf>
    <xf numFmtId="0" fontId="0" fillId="0" borderId="11" xfId="0" applyBorder="1" applyAlignment="1">
      <alignment horizontal="center"/>
    </xf>
    <xf numFmtId="0" fontId="0" fillId="0" borderId="15" xfId="0" applyBorder="1" applyAlignment="1">
      <alignment horizontal="center"/>
    </xf>
    <xf numFmtId="0" fontId="0" fillId="0" borderId="16" xfId="0" applyBorder="1" applyAlignment="1">
      <alignment horizontal="center" vertical="center" wrapText="1"/>
    </xf>
    <xf numFmtId="0" fontId="0" fillId="0" borderId="16" xfId="0" applyBorder="1" applyAlignment="1">
      <alignment horizontal="center"/>
    </xf>
    <xf numFmtId="0" fontId="0" fillId="0" borderId="17" xfId="0" applyBorder="1" applyAlignment="1">
      <alignment horizontal="center" vertical="center" wrapText="1"/>
    </xf>
    <xf numFmtId="0" fontId="0" fillId="0" borderId="18" xfId="0" applyBorder="1" applyAlignment="1">
      <alignment vertical="center" wrapText="1"/>
    </xf>
    <xf numFmtId="0" fontId="0" fillId="0" borderId="19" xfId="0" applyBorder="1" applyAlignment="1">
      <alignment vertical="center" wrapText="1"/>
    </xf>
    <xf numFmtId="0" fontId="0" fillId="0" borderId="20" xfId="0" applyBorder="1" applyAlignment="1">
      <alignment vertical="center" wrapText="1"/>
    </xf>
    <xf numFmtId="0" fontId="0" fillId="0" borderId="21" xfId="0" applyBorder="1" applyAlignment="1">
      <alignment horizontal="left"/>
    </xf>
    <xf numFmtId="0" fontId="0" fillId="0" borderId="19" xfId="0" applyBorder="1" applyAlignment="1">
      <alignment horizontal="left"/>
    </xf>
    <xf numFmtId="0" fontId="43" fillId="0" borderId="18" xfId="0" applyFont="1" applyBorder="1"/>
    <xf numFmtId="0" fontId="43" fillId="0" borderId="19" xfId="0" applyFont="1" applyBorder="1"/>
    <xf numFmtId="0" fontId="43" fillId="0" borderId="20" xfId="0" applyFont="1" applyBorder="1"/>
    <xf numFmtId="0" fontId="43" fillId="0" borderId="17" xfId="0" applyFont="1" applyBorder="1"/>
    <xf numFmtId="0" fontId="0" fillId="0" borderId="22" xfId="0" applyBorder="1" applyAlignment="1">
      <alignment horizontal="center"/>
    </xf>
    <xf numFmtId="0" fontId="43" fillId="0" borderId="21" xfId="0" applyFont="1" applyBorder="1"/>
    <xf numFmtId="0" fontId="43" fillId="0" borderId="23" xfId="0" applyFont="1" applyBorder="1"/>
    <xf numFmtId="0" fontId="0" fillId="0" borderId="17" xfId="0" applyBorder="1" applyAlignment="1">
      <alignment horizontal="center"/>
    </xf>
    <xf numFmtId="3" fontId="0" fillId="0" borderId="10" xfId="0" applyNumberFormat="1" applyBorder="1" applyAlignment="1">
      <alignment horizontal="center" vertical="center" wrapText="1"/>
    </xf>
    <xf numFmtId="3" fontId="0" fillId="0" borderId="24" xfId="0" applyNumberFormat="1" applyBorder="1" applyAlignment="1">
      <alignment horizontal="center" vertical="center" wrapText="1"/>
    </xf>
    <xf numFmtId="3" fontId="0" fillId="0" borderId="25" xfId="0" applyNumberFormat="1" applyBorder="1" applyAlignment="1">
      <alignment horizontal="center" vertical="center" wrapText="1"/>
    </xf>
    <xf numFmtId="3" fontId="0" fillId="0" borderId="17" xfId="0" applyNumberFormat="1" applyBorder="1" applyAlignment="1">
      <alignment horizontal="center" vertical="center" wrapText="1"/>
    </xf>
    <xf numFmtId="3" fontId="0" fillId="0" borderId="5" xfId="0" applyNumberFormat="1" applyBorder="1" applyAlignment="1">
      <alignment horizontal="center"/>
    </xf>
    <xf numFmtId="3" fontId="0" fillId="0" borderId="18" xfId="0" applyNumberFormat="1" applyBorder="1" applyAlignment="1">
      <alignment horizontal="center" vertical="center" wrapText="1"/>
    </xf>
    <xf numFmtId="3" fontId="0" fillId="0" borderId="26" xfId="0" applyNumberFormat="1" applyBorder="1" applyAlignment="1">
      <alignment horizontal="center"/>
    </xf>
    <xf numFmtId="3" fontId="0" fillId="0" borderId="27" xfId="0" applyNumberFormat="1" applyBorder="1" applyAlignment="1">
      <alignment horizontal="center" vertical="center" wrapText="1"/>
    </xf>
    <xf numFmtId="3" fontId="0" fillId="0" borderId="28" xfId="0" applyNumberFormat="1" applyBorder="1" applyAlignment="1">
      <alignment horizontal="center"/>
    </xf>
    <xf numFmtId="3" fontId="0" fillId="0" borderId="19" xfId="0" applyNumberFormat="1" applyBorder="1" applyAlignment="1">
      <alignment horizontal="center" vertical="center" wrapText="1"/>
    </xf>
    <xf numFmtId="3" fontId="0" fillId="0" borderId="29" xfId="0" applyNumberFormat="1" applyBorder="1" applyAlignment="1">
      <alignment horizontal="center"/>
    </xf>
    <xf numFmtId="3" fontId="0" fillId="0" borderId="2" xfId="0" applyNumberFormat="1" applyBorder="1" applyAlignment="1">
      <alignment horizontal="center" vertical="center" wrapText="1"/>
    </xf>
    <xf numFmtId="3" fontId="0" fillId="0" borderId="30" xfId="0" applyNumberFormat="1" applyBorder="1" applyAlignment="1">
      <alignment horizontal="center"/>
    </xf>
    <xf numFmtId="3" fontId="0" fillId="0" borderId="20" xfId="0" applyNumberFormat="1" applyBorder="1" applyAlignment="1">
      <alignment horizontal="center" vertical="center" wrapText="1"/>
    </xf>
    <xf numFmtId="3" fontId="0" fillId="0" borderId="31" xfId="0" applyNumberFormat="1" applyBorder="1" applyAlignment="1">
      <alignment horizontal="center"/>
    </xf>
    <xf numFmtId="3" fontId="0" fillId="0" borderId="32" xfId="0" applyNumberFormat="1" applyBorder="1" applyAlignment="1">
      <alignment horizontal="center" vertical="center" wrapText="1"/>
    </xf>
    <xf numFmtId="3" fontId="0" fillId="0" borderId="33" xfId="0" applyNumberFormat="1" applyBorder="1" applyAlignment="1">
      <alignment horizontal="center"/>
    </xf>
    <xf numFmtId="3" fontId="0" fillId="0" borderId="29" xfId="0" applyNumberFormat="1" applyBorder="1" applyAlignment="1">
      <alignment horizontal="center" vertical="center" wrapText="1"/>
    </xf>
    <xf numFmtId="3" fontId="0" fillId="0" borderId="34" xfId="0" applyNumberFormat="1" applyBorder="1" applyAlignment="1">
      <alignment horizontal="center" vertical="center" wrapText="1"/>
    </xf>
    <xf numFmtId="3" fontId="0" fillId="0" borderId="35" xfId="0" applyNumberFormat="1" applyBorder="1" applyAlignment="1">
      <alignment horizontal="center"/>
    </xf>
    <xf numFmtId="3" fontId="0" fillId="0" borderId="23" xfId="0" applyNumberFormat="1" applyBorder="1" applyAlignment="1">
      <alignment horizontal="center" vertical="center" wrapText="1"/>
    </xf>
    <xf numFmtId="3" fontId="0" fillId="0" borderId="12" xfId="0" applyNumberFormat="1" applyBorder="1" applyAlignment="1">
      <alignment horizontal="center" vertical="center" wrapText="1"/>
    </xf>
    <xf numFmtId="3" fontId="0" fillId="0" borderId="25" xfId="0" applyNumberFormat="1" applyBorder="1" applyAlignment="1">
      <alignment horizontal="center"/>
    </xf>
    <xf numFmtId="3" fontId="0" fillId="0" borderId="17" xfId="0" applyNumberFormat="1" applyBorder="1" applyAlignment="1">
      <alignment horizontal="center"/>
    </xf>
    <xf numFmtId="3" fontId="0" fillId="0" borderId="10" xfId="0" applyNumberFormat="1" applyBorder="1" applyAlignment="1">
      <alignment horizontal="center"/>
    </xf>
    <xf numFmtId="3" fontId="0" fillId="0" borderId="24" xfId="0" applyNumberFormat="1" applyBorder="1" applyAlignment="1">
      <alignment horizontal="center"/>
    </xf>
    <xf numFmtId="3" fontId="0" fillId="0" borderId="36" xfId="0" applyNumberFormat="1" applyBorder="1" applyAlignment="1">
      <alignment horizontal="center"/>
    </xf>
    <xf numFmtId="3" fontId="0" fillId="0" borderId="22" xfId="0" applyNumberFormat="1" applyBorder="1" applyAlignment="1">
      <alignment horizontal="center"/>
    </xf>
    <xf numFmtId="3" fontId="0" fillId="0" borderId="15" xfId="0" applyNumberFormat="1" applyBorder="1" applyAlignment="1">
      <alignment horizontal="center"/>
    </xf>
    <xf numFmtId="3" fontId="0" fillId="0" borderId="37" xfId="0" applyNumberFormat="1" applyBorder="1" applyAlignment="1">
      <alignment horizontal="center"/>
    </xf>
    <xf numFmtId="3" fontId="0" fillId="0" borderId="26" xfId="0" applyNumberFormat="1" applyBorder="1" applyAlignment="1">
      <alignment horizontal="center" vertical="center"/>
    </xf>
    <xf numFmtId="3" fontId="0" fillId="0" borderId="29" xfId="0" applyNumberFormat="1" applyBorder="1" applyAlignment="1">
      <alignment horizontal="center" vertical="center"/>
    </xf>
    <xf numFmtId="3" fontId="0" fillId="0" borderId="31" xfId="0" applyNumberFormat="1" applyBorder="1" applyAlignment="1">
      <alignment horizontal="center" vertical="center"/>
    </xf>
    <xf numFmtId="3" fontId="0" fillId="0" borderId="17" xfId="0" applyNumberFormat="1" applyBorder="1" applyAlignment="1">
      <alignment horizontal="center" vertical="center"/>
    </xf>
    <xf numFmtId="3" fontId="0" fillId="0" borderId="10" xfId="0" applyNumberFormat="1" applyBorder="1" applyAlignment="1">
      <alignment horizontal="center" vertical="center"/>
    </xf>
    <xf numFmtId="3" fontId="0" fillId="0" borderId="24" xfId="0" applyNumberFormat="1" applyBorder="1" applyAlignment="1">
      <alignment horizontal="center" vertical="center"/>
    </xf>
    <xf numFmtId="3" fontId="0" fillId="0" borderId="38" xfId="0" applyNumberFormat="1" applyBorder="1" applyAlignment="1">
      <alignment horizontal="center" vertical="center"/>
    </xf>
    <xf numFmtId="3" fontId="0" fillId="0" borderId="15" xfId="0" applyNumberFormat="1" applyBorder="1" applyAlignment="1">
      <alignment horizontal="center" vertical="center"/>
    </xf>
    <xf numFmtId="3" fontId="0" fillId="0" borderId="38" xfId="0" applyNumberFormat="1" applyBorder="1" applyAlignment="1">
      <alignment horizontal="center"/>
    </xf>
    <xf numFmtId="3" fontId="0" fillId="0" borderId="12" xfId="0" applyNumberFormat="1" applyBorder="1" applyAlignment="1">
      <alignment horizontal="center"/>
    </xf>
    <xf numFmtId="0" fontId="45" fillId="9" borderId="10" xfId="0" applyFont="1" applyFill="1" applyBorder="1"/>
    <xf numFmtId="0" fontId="45" fillId="9" borderId="11" xfId="0" applyFont="1" applyFill="1" applyBorder="1" applyAlignment="1">
      <alignment horizontal="center" vertical="center" wrapText="1"/>
    </xf>
    <xf numFmtId="0" fontId="45" fillId="9" borderId="17" xfId="0" applyFont="1" applyFill="1" applyBorder="1" applyAlignment="1">
      <alignment horizontal="center" vertical="center" wrapText="1"/>
    </xf>
    <xf numFmtId="0" fontId="48" fillId="9" borderId="39" xfId="0" applyFont="1" applyFill="1" applyBorder="1" applyAlignment="1">
      <alignment horizontal="center" vertical="center" wrapText="1"/>
    </xf>
    <xf numFmtId="0" fontId="48" fillId="9" borderId="40" xfId="0" applyFont="1" applyFill="1" applyBorder="1" applyAlignment="1">
      <alignment horizontal="center" vertical="center" wrapText="1"/>
    </xf>
    <xf numFmtId="0" fontId="48" fillId="9" borderId="41" xfId="0" applyFont="1" applyFill="1" applyBorder="1" applyAlignment="1">
      <alignment horizontal="center" vertical="center" wrapText="1"/>
    </xf>
    <xf numFmtId="0" fontId="48" fillId="9" borderId="42" xfId="0" applyFont="1" applyFill="1" applyBorder="1" applyAlignment="1">
      <alignment horizontal="center" vertical="center" wrapText="1"/>
    </xf>
    <xf numFmtId="0" fontId="48" fillId="9" borderId="43" xfId="0" applyFont="1" applyFill="1" applyBorder="1" applyAlignment="1">
      <alignment horizontal="center" vertical="center" wrapText="1"/>
    </xf>
    <xf numFmtId="0" fontId="45" fillId="9" borderId="40"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1" fillId="0" borderId="10" xfId="0" applyFont="1" applyBorder="1" applyAlignment="1">
      <alignment horizontal="center" vertical="center" wrapText="1"/>
    </xf>
    <xf numFmtId="0" fontId="4" fillId="0" borderId="25" xfId="0" applyFont="1" applyBorder="1" applyAlignment="1">
      <alignment horizontal="center" vertical="center" wrapText="1"/>
    </xf>
    <xf numFmtId="9" fontId="4" fillId="0" borderId="25" xfId="0" applyNumberFormat="1" applyFont="1" applyBorder="1" applyAlignment="1">
      <alignment horizontal="center" vertical="center" wrapText="1"/>
    </xf>
    <xf numFmtId="0" fontId="4" fillId="0" borderId="11" xfId="0" applyFont="1" applyBorder="1" applyAlignment="1">
      <alignment horizontal="center" vertical="center" wrapText="1"/>
    </xf>
    <xf numFmtId="0" fontId="3" fillId="0" borderId="24" xfId="0" applyFont="1" applyBorder="1" applyAlignment="1">
      <alignment horizontal="center" vertical="center" wrapText="1"/>
    </xf>
    <xf numFmtId="9" fontId="3" fillId="0" borderId="9" xfId="0" applyNumberFormat="1" applyFont="1" applyBorder="1" applyAlignment="1">
      <alignment vertical="center" wrapText="1"/>
    </xf>
    <xf numFmtId="9" fontId="4" fillId="0" borderId="33" xfId="0" applyNumberFormat="1" applyFont="1" applyBorder="1" applyAlignment="1">
      <alignment horizontal="center" vertical="center" wrapText="1"/>
    </xf>
    <xf numFmtId="9" fontId="3" fillId="0" borderId="13" xfId="0" applyNumberFormat="1" applyFont="1" applyBorder="1" applyAlignment="1">
      <alignment vertical="center" wrapText="1"/>
    </xf>
    <xf numFmtId="9" fontId="4" fillId="0" borderId="43" xfId="0" applyNumberFormat="1" applyFont="1" applyBorder="1" applyAlignment="1">
      <alignment horizontal="center" vertical="center" wrapText="1"/>
    </xf>
    <xf numFmtId="165" fontId="4" fillId="8" borderId="25" xfId="0" applyNumberFormat="1" applyFont="1" applyFill="1" applyBorder="1" applyAlignment="1">
      <alignment horizontal="center" vertical="center" wrapText="1"/>
    </xf>
    <xf numFmtId="3" fontId="0" fillId="0" borderId="37" xfId="0" applyNumberFormat="1" applyBorder="1" applyAlignment="1">
      <alignment horizontal="center" vertical="center" wrapText="1"/>
    </xf>
    <xf numFmtId="0" fontId="0" fillId="0" borderId="38" xfId="0" applyBorder="1" applyAlignment="1">
      <alignment horizontal="center"/>
    </xf>
    <xf numFmtId="0" fontId="0" fillId="0" borderId="29" xfId="0" applyBorder="1" applyAlignment="1">
      <alignment horizontal="center"/>
    </xf>
    <xf numFmtId="0" fontId="0" fillId="0" borderId="10" xfId="0" applyBorder="1"/>
    <xf numFmtId="0" fontId="43" fillId="0" borderId="22" xfId="0" applyFont="1" applyBorder="1"/>
    <xf numFmtId="0" fontId="0" fillId="0" borderId="1" xfId="0" applyBorder="1" applyAlignment="1">
      <alignment horizontal="center" vertical="center" wrapText="1"/>
    </xf>
    <xf numFmtId="0" fontId="0" fillId="0" borderId="1" xfId="0" applyBorder="1" applyAlignment="1">
      <alignment vertical="center" wrapText="1"/>
    </xf>
    <xf numFmtId="0" fontId="0" fillId="0" borderId="1" xfId="0" applyBorder="1" applyAlignment="1">
      <alignment horizontal="left" vertical="center" wrapText="1"/>
    </xf>
    <xf numFmtId="9" fontId="0" fillId="0" borderId="1" xfId="0" applyNumberFormat="1" applyBorder="1" applyAlignment="1">
      <alignment horizontal="center" vertical="center" wrapText="1"/>
    </xf>
    <xf numFmtId="0" fontId="45" fillId="0" borderId="20" xfId="0" applyFont="1" applyBorder="1" applyAlignment="1">
      <alignment vertical="center" wrapText="1"/>
    </xf>
    <xf numFmtId="0" fontId="45" fillId="0" borderId="44" xfId="0" applyFont="1" applyBorder="1" applyAlignment="1">
      <alignment vertical="center" wrapText="1"/>
    </xf>
    <xf numFmtId="0" fontId="45" fillId="0" borderId="30" xfId="0" applyFont="1" applyBorder="1" applyAlignment="1">
      <alignment vertical="center" wrapText="1"/>
    </xf>
    <xf numFmtId="0" fontId="45" fillId="0" borderId="22" xfId="0" applyFont="1" applyBorder="1" applyAlignment="1">
      <alignment vertical="center" wrapText="1"/>
    </xf>
    <xf numFmtId="0" fontId="45" fillId="0" borderId="0" xfId="0" applyFont="1" applyAlignment="1">
      <alignment vertical="center" wrapText="1"/>
    </xf>
    <xf numFmtId="0" fontId="45" fillId="0" borderId="36" xfId="0" applyFont="1" applyBorder="1" applyAlignment="1">
      <alignment vertical="center" wrapText="1"/>
    </xf>
    <xf numFmtId="0" fontId="45" fillId="0" borderId="18" xfId="0" applyFont="1" applyBorder="1" applyAlignment="1">
      <alignment vertical="center" wrapText="1"/>
    </xf>
    <xf numFmtId="0" fontId="45" fillId="0" borderId="4" xfId="0" applyFont="1" applyBorder="1" applyAlignment="1">
      <alignment vertical="center" wrapText="1"/>
    </xf>
    <xf numFmtId="0" fontId="45" fillId="0" borderId="5" xfId="0" applyFont="1" applyBorder="1" applyAlignment="1">
      <alignment vertical="center" wrapText="1"/>
    </xf>
    <xf numFmtId="9" fontId="45" fillId="6" borderId="19" xfId="20" applyFont="1" applyFill="1" applyBorder="1" applyAlignment="1">
      <alignment horizontal="center" vertical="center" wrapText="1"/>
    </xf>
    <xf numFmtId="9" fontId="45" fillId="4" borderId="19" xfId="0" applyNumberFormat="1" applyFont="1" applyFill="1" applyBorder="1" applyAlignment="1">
      <alignment horizontal="center" vertical="center" wrapText="1"/>
    </xf>
    <xf numFmtId="9" fontId="45" fillId="4" borderId="20" xfId="0" applyNumberFormat="1" applyFont="1" applyFill="1" applyBorder="1" applyAlignment="1">
      <alignment horizontal="center" vertical="center" wrapText="1"/>
    </xf>
    <xf numFmtId="9" fontId="45" fillId="5" borderId="23" xfId="0" applyNumberFormat="1" applyFont="1" applyFill="1" applyBorder="1" applyAlignment="1">
      <alignment horizontal="center" vertical="center" wrapText="1"/>
    </xf>
    <xf numFmtId="0" fontId="45" fillId="6" borderId="19" xfId="0" applyFont="1" applyFill="1" applyBorder="1" applyAlignment="1">
      <alignment vertical="center" wrapText="1"/>
    </xf>
    <xf numFmtId="0" fontId="45" fillId="4" borderId="19" xfId="0" applyFont="1" applyFill="1" applyBorder="1" applyAlignment="1">
      <alignment vertical="center" wrapText="1"/>
    </xf>
    <xf numFmtId="0" fontId="45" fillId="4" borderId="20" xfId="0" applyFont="1" applyFill="1" applyBorder="1" applyAlignment="1">
      <alignment vertical="center" wrapText="1"/>
    </xf>
    <xf numFmtId="0" fontId="45" fillId="5" borderId="23" xfId="0" applyFont="1" applyFill="1" applyBorder="1" applyAlignment="1">
      <alignment vertical="center" wrapText="1"/>
    </xf>
    <xf numFmtId="0" fontId="47" fillId="0" borderId="0" xfId="0" applyFont="1"/>
    <xf numFmtId="9" fontId="45" fillId="6" borderId="19" xfId="0" applyNumberFormat="1" applyFont="1" applyFill="1" applyBorder="1" applyAlignment="1">
      <alignment horizontal="center" vertical="center" wrapText="1"/>
    </xf>
    <xf numFmtId="9" fontId="45" fillId="6" borderId="19" xfId="0" applyNumberFormat="1" applyFont="1" applyFill="1" applyBorder="1" applyAlignment="1">
      <alignment vertical="center" wrapText="1"/>
    </xf>
    <xf numFmtId="9" fontId="45" fillId="4" borderId="19" xfId="0" applyNumberFormat="1" applyFont="1" applyFill="1" applyBorder="1" applyAlignment="1">
      <alignment vertical="center" wrapText="1"/>
    </xf>
    <xf numFmtId="9" fontId="45" fillId="4" borderId="20" xfId="0" applyNumberFormat="1" applyFont="1" applyFill="1" applyBorder="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43" fillId="9" borderId="1" xfId="0" applyFont="1" applyFill="1" applyBorder="1" applyAlignment="1">
      <alignment horizontal="center" vertical="center" wrapText="1"/>
    </xf>
    <xf numFmtId="0" fontId="11" fillId="0" borderId="3" xfId="0" applyFont="1" applyBorder="1" applyAlignment="1">
      <alignment horizontal="center" vertical="center" wrapText="1"/>
    </xf>
    <xf numFmtId="0" fontId="3" fillId="0" borderId="3" xfId="0" applyFont="1" applyBorder="1" applyAlignment="1">
      <alignment horizontal="center" vertical="center" wrapText="1"/>
    </xf>
    <xf numFmtId="3" fontId="2" fillId="0" borderId="16" xfId="0" applyNumberFormat="1" applyFont="1" applyBorder="1" applyAlignment="1">
      <alignment horizontal="center" vertical="center" wrapText="1"/>
    </xf>
    <xf numFmtId="9" fontId="2" fillId="0" borderId="16" xfId="20" applyFont="1" applyFill="1" applyBorder="1" applyAlignment="1">
      <alignment horizontal="center" vertical="center" wrapText="1"/>
    </xf>
    <xf numFmtId="3" fontId="43" fillId="0" borderId="19" xfId="0" applyNumberFormat="1" applyFont="1" applyBorder="1"/>
    <xf numFmtId="165" fontId="0" fillId="0" borderId="0" xfId="0" applyNumberFormat="1"/>
    <xf numFmtId="0" fontId="4" fillId="0" borderId="11" xfId="0" applyFont="1" applyBorder="1" applyAlignment="1">
      <alignment horizontal="justify" vertical="center" wrapText="1"/>
    </xf>
    <xf numFmtId="3" fontId="0" fillId="0" borderId="42" xfId="0" applyNumberFormat="1" applyBorder="1" applyAlignment="1">
      <alignment horizontal="center"/>
    </xf>
    <xf numFmtId="0" fontId="2" fillId="2" borderId="25" xfId="0" applyFont="1" applyFill="1" applyBorder="1" applyAlignment="1">
      <alignment horizontal="center" vertical="center" wrapText="1"/>
    </xf>
    <xf numFmtId="3" fontId="0" fillId="0" borderId="39" xfId="0" applyNumberFormat="1" applyBorder="1" applyAlignment="1">
      <alignment horizontal="center"/>
    </xf>
    <xf numFmtId="3" fontId="0" fillId="0" borderId="43" xfId="0" applyNumberFormat="1" applyBorder="1" applyAlignment="1">
      <alignment horizontal="center"/>
    </xf>
    <xf numFmtId="3" fontId="0" fillId="0" borderId="41" xfId="0" applyNumberFormat="1" applyBorder="1" applyAlignment="1">
      <alignment horizontal="center"/>
    </xf>
    <xf numFmtId="1" fontId="49" fillId="3" borderId="10" xfId="0" applyNumberFormat="1" applyFont="1" applyFill="1" applyBorder="1" applyAlignment="1">
      <alignment horizontal="center" vertical="center"/>
    </xf>
    <xf numFmtId="165" fontId="49" fillId="0" borderId="11" xfId="0" applyNumberFormat="1" applyFont="1" applyBorder="1" applyAlignment="1">
      <alignment horizontal="center" vertical="center"/>
    </xf>
    <xf numFmtId="0" fontId="50" fillId="3" borderId="11" xfId="0" applyFont="1" applyFill="1" applyBorder="1" applyAlignment="1">
      <alignment horizontal="justify" vertical="center" wrapText="1"/>
    </xf>
    <xf numFmtId="0" fontId="0" fillId="3" borderId="11" xfId="0" applyFill="1" applyBorder="1" applyAlignment="1">
      <alignment horizontal="center" vertical="center" wrapText="1"/>
    </xf>
    <xf numFmtId="0" fontId="50" fillId="3" borderId="24" xfId="0" applyFont="1" applyFill="1" applyBorder="1" applyAlignment="1">
      <alignment horizontal="center" vertical="center"/>
    </xf>
    <xf numFmtId="0" fontId="50" fillId="3" borderId="11" xfId="0" applyFont="1" applyFill="1" applyBorder="1" applyAlignment="1">
      <alignment horizontal="justify" vertical="top" wrapText="1"/>
    </xf>
    <xf numFmtId="0" fontId="2" fillId="2" borderId="10" xfId="0" applyFont="1" applyFill="1" applyBorder="1" applyAlignment="1">
      <alignment horizontal="center" vertical="center" wrapText="1"/>
    </xf>
    <xf numFmtId="0" fontId="3" fillId="7" borderId="11" xfId="0" applyFont="1" applyFill="1" applyBorder="1" applyAlignment="1">
      <alignment horizontal="center" vertical="center" wrapText="1"/>
    </xf>
    <xf numFmtId="0" fontId="3" fillId="7" borderId="24" xfId="0" applyFont="1" applyFill="1" applyBorder="1" applyAlignment="1">
      <alignment horizontal="center" vertical="center" wrapText="1"/>
    </xf>
    <xf numFmtId="3" fontId="0" fillId="0" borderId="0" xfId="0" applyNumberFormat="1" applyAlignment="1">
      <alignment horizontal="center"/>
    </xf>
    <xf numFmtId="0" fontId="3" fillId="5" borderId="3" xfId="0" applyFont="1" applyFill="1" applyBorder="1" applyAlignment="1">
      <alignment vertical="center" wrapText="1"/>
    </xf>
    <xf numFmtId="0" fontId="2" fillId="3" borderId="45" xfId="0" applyFont="1" applyFill="1" applyBorder="1" applyAlignment="1">
      <alignment horizontal="center" vertical="center" wrapText="1"/>
    </xf>
    <xf numFmtId="9" fontId="4" fillId="3" borderId="46" xfId="0" applyNumberFormat="1" applyFont="1" applyFill="1" applyBorder="1" applyAlignment="1">
      <alignment horizontal="center" vertical="center" wrapText="1"/>
    </xf>
    <xf numFmtId="0" fontId="4" fillId="3" borderId="46" xfId="0" applyFont="1" applyFill="1" applyBorder="1" applyAlignment="1">
      <alignment horizontal="center" vertical="center" wrapText="1"/>
    </xf>
    <xf numFmtId="0" fontId="2" fillId="3" borderId="46" xfId="0" applyFont="1" applyFill="1" applyBorder="1" applyAlignment="1">
      <alignment horizontal="center" vertical="center" wrapText="1"/>
    </xf>
    <xf numFmtId="0" fontId="2" fillId="0" borderId="46" xfId="0" applyFont="1" applyBorder="1" applyAlignment="1">
      <alignment vertical="center" wrapText="1"/>
    </xf>
    <xf numFmtId="0" fontId="2" fillId="0" borderId="47" xfId="0" applyFont="1" applyBorder="1" applyAlignment="1">
      <alignment vertical="center" wrapText="1"/>
    </xf>
    <xf numFmtId="165" fontId="2" fillId="0" borderId="11" xfId="20" applyNumberFormat="1" applyFont="1" applyFill="1" applyBorder="1" applyAlignment="1">
      <alignment horizontal="center" vertical="center" wrapText="1"/>
    </xf>
    <xf numFmtId="0" fontId="0" fillId="3" borderId="24" xfId="0" applyFill="1" applyBorder="1" applyAlignment="1">
      <alignment horizontal="center" vertical="center" wrapText="1"/>
    </xf>
    <xf numFmtId="0" fontId="2" fillId="0" borderId="10" xfId="0" applyFont="1" applyBorder="1" applyAlignment="1">
      <alignment horizontal="center" vertical="center" wrapText="1"/>
    </xf>
    <xf numFmtId="0" fontId="0" fillId="3" borderId="24" xfId="0" applyFill="1" applyBorder="1" applyAlignment="1">
      <alignment horizontal="center" vertical="center"/>
    </xf>
    <xf numFmtId="9" fontId="0" fillId="0" borderId="11" xfId="0" applyNumberFormat="1" applyBorder="1" applyAlignment="1">
      <alignment horizontal="center" vertical="center"/>
    </xf>
    <xf numFmtId="0" fontId="0" fillId="3" borderId="24" xfId="0" applyFill="1" applyBorder="1"/>
    <xf numFmtId="9" fontId="50" fillId="0" borderId="11" xfId="0" applyNumberFormat="1" applyFont="1" applyBorder="1" applyAlignment="1">
      <alignment horizontal="center" vertical="center" wrapText="1"/>
    </xf>
    <xf numFmtId="165" fontId="12" fillId="0" borderId="11" xfId="20" applyNumberFormat="1" applyFont="1" applyFill="1" applyBorder="1" applyAlignment="1">
      <alignment horizontal="center" vertical="center" wrapText="1"/>
    </xf>
    <xf numFmtId="0" fontId="0" fillId="3" borderId="11" xfId="0" applyFill="1" applyBorder="1" applyAlignment="1">
      <alignment vertical="center" wrapText="1"/>
    </xf>
    <xf numFmtId="0" fontId="0" fillId="3" borderId="11" xfId="0" applyFill="1" applyBorder="1" applyAlignment="1">
      <alignment horizontal="justify" vertical="center" wrapText="1"/>
    </xf>
    <xf numFmtId="0" fontId="0" fillId="0" borderId="11" xfId="0" applyBorder="1" applyAlignment="1">
      <alignment horizontal="justify" vertical="center" wrapText="1"/>
    </xf>
    <xf numFmtId="9" fontId="4" fillId="0" borderId="1" xfId="0" applyNumberFormat="1" applyFont="1" applyBorder="1" applyAlignment="1">
      <alignment horizontal="center" vertical="center" wrapText="1"/>
    </xf>
    <xf numFmtId="165" fontId="4" fillId="0" borderId="17" xfId="0" applyNumberFormat="1" applyFont="1" applyBorder="1" applyAlignment="1">
      <alignment horizontal="center" vertical="center" wrapText="1"/>
    </xf>
    <xf numFmtId="165" fontId="4" fillId="0" borderId="21" xfId="0" applyNumberFormat="1" applyFont="1" applyBorder="1" applyAlignment="1">
      <alignment horizontal="center" vertical="center" wrapText="1"/>
    </xf>
    <xf numFmtId="165" fontId="4" fillId="0" borderId="19" xfId="0" applyNumberFormat="1" applyFont="1" applyBorder="1" applyAlignment="1">
      <alignment horizontal="center" vertical="center" wrapText="1"/>
    </xf>
    <xf numFmtId="165" fontId="4" fillId="0" borderId="1" xfId="0" applyNumberFormat="1" applyFont="1" applyBorder="1" applyAlignment="1">
      <alignment horizontal="center" vertical="center" wrapText="1"/>
    </xf>
    <xf numFmtId="9" fontId="4" fillId="0" borderId="9" xfId="0" applyNumberFormat="1" applyFont="1" applyBorder="1" applyAlignment="1">
      <alignment horizontal="center" vertical="center" wrapText="1"/>
    </xf>
    <xf numFmtId="165" fontId="4" fillId="0" borderId="9" xfId="0" applyNumberFormat="1" applyFont="1" applyBorder="1" applyAlignment="1">
      <alignment horizontal="center" vertical="center" wrapText="1"/>
    </xf>
    <xf numFmtId="9" fontId="4" fillId="0" borderId="13" xfId="0" applyNumberFormat="1" applyFont="1" applyBorder="1" applyAlignment="1">
      <alignment horizontal="center" vertical="center" wrapText="1"/>
    </xf>
    <xf numFmtId="165" fontId="4" fillId="0" borderId="13" xfId="0" applyNumberFormat="1" applyFont="1" applyBorder="1" applyAlignment="1">
      <alignment horizontal="center" vertical="center" wrapText="1"/>
    </xf>
    <xf numFmtId="0" fontId="0" fillId="3" borderId="24" xfId="0" applyFill="1" applyBorder="1" applyAlignment="1">
      <alignment horizontal="justify" vertical="center"/>
    </xf>
    <xf numFmtId="168" fontId="45" fillId="3" borderId="10" xfId="3" applyNumberFormat="1" applyFont="1" applyFill="1" applyBorder="1" applyAlignment="1">
      <alignment horizontal="center" vertical="center"/>
    </xf>
    <xf numFmtId="168" fontId="45" fillId="3" borderId="15" xfId="3" applyNumberFormat="1" applyFont="1" applyFill="1" applyBorder="1" applyAlignment="1">
      <alignment horizontal="center" vertical="center"/>
    </xf>
    <xf numFmtId="0" fontId="0" fillId="3" borderId="16" xfId="0" applyFill="1" applyBorder="1" applyAlignment="1">
      <alignment horizontal="center" vertical="center" wrapText="1"/>
    </xf>
    <xf numFmtId="0" fontId="0" fillId="3" borderId="37" xfId="0" applyFill="1" applyBorder="1" applyAlignment="1">
      <alignment horizontal="justify" vertical="center"/>
    </xf>
    <xf numFmtId="0" fontId="2" fillId="0" borderId="6" xfId="0" applyFont="1" applyBorder="1" applyAlignment="1">
      <alignment horizontal="center" vertical="center" wrapText="1"/>
    </xf>
    <xf numFmtId="0" fontId="0" fillId="3" borderId="7" xfId="0" applyFill="1" applyBorder="1" applyAlignment="1">
      <alignment horizontal="center" vertical="center" wrapText="1"/>
    </xf>
    <xf numFmtId="0" fontId="2" fillId="0" borderId="15" xfId="0" applyFont="1" applyBorder="1" applyAlignment="1">
      <alignment horizontal="center" vertical="center" wrapText="1"/>
    </xf>
    <xf numFmtId="9" fontId="4" fillId="0" borderId="36" xfId="0" applyNumberFormat="1" applyFont="1" applyBorder="1" applyAlignment="1">
      <alignment horizontal="center" vertical="center" wrapText="1"/>
    </xf>
    <xf numFmtId="0" fontId="4" fillId="0" borderId="24" xfId="0" applyFont="1" applyBorder="1" applyAlignment="1">
      <alignment horizontal="center" vertical="center" wrapText="1"/>
    </xf>
    <xf numFmtId="0" fontId="2" fillId="2" borderId="31"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3" fillId="0" borderId="2" xfId="0" applyFont="1" applyBorder="1" applyAlignment="1">
      <alignment horizontal="center" vertical="center" wrapText="1"/>
    </xf>
    <xf numFmtId="0" fontId="2" fillId="3" borderId="32" xfId="0" applyFont="1" applyFill="1" applyBorder="1" applyAlignment="1">
      <alignment horizontal="center" vertical="center" wrapText="1"/>
    </xf>
    <xf numFmtId="0" fontId="4" fillId="0" borderId="1" xfId="0" applyFont="1" applyBorder="1" applyAlignment="1">
      <alignment horizontal="center" vertical="center" wrapText="1"/>
    </xf>
    <xf numFmtId="0" fontId="2" fillId="2" borderId="28" xfId="0" applyFont="1" applyFill="1" applyBorder="1" applyAlignment="1">
      <alignment horizontal="center" vertical="center" wrapText="1"/>
    </xf>
    <xf numFmtId="0" fontId="2" fillId="2" borderId="2" xfId="0" applyFont="1" applyFill="1" applyBorder="1" applyAlignment="1">
      <alignment horizontal="center" vertical="center" wrapText="1"/>
    </xf>
    <xf numFmtId="14" fontId="4" fillId="0" borderId="1" xfId="0" applyNumberFormat="1" applyFont="1" applyBorder="1" applyAlignment="1">
      <alignment horizontal="center" vertical="center" wrapText="1"/>
    </xf>
    <xf numFmtId="9" fontId="4" fillId="4" borderId="1" xfId="20" applyFont="1" applyFill="1" applyBorder="1" applyAlignment="1">
      <alignment horizontal="center" vertical="center" wrapText="1"/>
    </xf>
    <xf numFmtId="10"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17" fontId="4" fillId="0" borderId="1" xfId="0" applyNumberFormat="1" applyFont="1" applyBorder="1" applyAlignment="1">
      <alignment horizontal="center" vertical="center" wrapText="1"/>
    </xf>
    <xf numFmtId="9" fontId="4" fillId="10" borderId="1" xfId="20" applyFont="1" applyFill="1" applyBorder="1" applyAlignment="1">
      <alignment horizontal="center" vertical="center" wrapText="1"/>
    </xf>
    <xf numFmtId="0" fontId="0" fillId="0" borderId="0" xfId="0" applyAlignment="1">
      <alignment horizontal="center" vertical="center" wrapText="1"/>
    </xf>
    <xf numFmtId="1" fontId="0" fillId="0" borderId="1" xfId="0" applyNumberFormat="1" applyBorder="1" applyAlignment="1">
      <alignment horizontal="center" vertical="center" wrapText="1"/>
    </xf>
    <xf numFmtId="14" fontId="4" fillId="0" borderId="1" xfId="0" applyNumberFormat="1" applyFont="1" applyBorder="1" applyAlignment="1">
      <alignment horizontal="justify" vertical="center" wrapText="1"/>
    </xf>
    <xf numFmtId="0" fontId="4" fillId="0" borderId="1" xfId="0" applyFont="1" applyBorder="1" applyAlignment="1">
      <alignment horizontal="justify" vertical="center" wrapText="1"/>
    </xf>
    <xf numFmtId="14" fontId="0" fillId="0" borderId="1" xfId="0" applyNumberFormat="1" applyBorder="1" applyAlignment="1">
      <alignment horizontal="justify" vertical="center" wrapText="1"/>
    </xf>
    <xf numFmtId="1" fontId="0" fillId="5" borderId="1" xfId="0" applyNumberFormat="1" applyFill="1" applyBorder="1" applyAlignment="1">
      <alignment horizontal="center" vertical="center" wrapText="1"/>
    </xf>
    <xf numFmtId="1" fontId="0" fillId="8" borderId="1" xfId="0" applyNumberFormat="1" applyFill="1" applyBorder="1" applyAlignment="1">
      <alignment horizontal="center" vertical="center" wrapText="1"/>
    </xf>
    <xf numFmtId="1" fontId="0" fillId="4" borderId="1" xfId="0" applyNumberFormat="1" applyFill="1" applyBorder="1" applyAlignment="1">
      <alignment horizontal="center" vertical="center" wrapText="1"/>
    </xf>
    <xf numFmtId="0" fontId="0" fillId="8" borderId="1" xfId="0" applyFill="1" applyBorder="1" applyAlignment="1">
      <alignment horizontal="center" vertical="center" wrapText="1"/>
    </xf>
    <xf numFmtId="0" fontId="14" fillId="0" borderId="0" xfId="17"/>
    <xf numFmtId="0" fontId="14" fillId="0" borderId="1" xfId="17" applyBorder="1" applyAlignment="1">
      <alignment horizontal="center" vertical="center" wrapText="1"/>
    </xf>
    <xf numFmtId="0" fontId="2" fillId="3" borderId="32" xfId="17" applyFont="1" applyFill="1" applyBorder="1" applyAlignment="1">
      <alignment horizontal="center" vertical="center" wrapText="1"/>
    </xf>
    <xf numFmtId="0" fontId="14" fillId="0" borderId="0" xfId="17" applyAlignment="1">
      <alignment horizontal="center" vertical="center" wrapText="1"/>
    </xf>
    <xf numFmtId="14" fontId="14" fillId="0" borderId="1" xfId="17" applyNumberFormat="1" applyBorder="1" applyAlignment="1">
      <alignment horizontal="center" vertical="center" wrapText="1"/>
    </xf>
    <xf numFmtId="1" fontId="14" fillId="0" borderId="1" xfId="17" applyNumberFormat="1" applyBorder="1" applyAlignment="1">
      <alignment horizontal="center" vertical="center" wrapText="1"/>
    </xf>
    <xf numFmtId="10" fontId="14" fillId="0" borderId="1" xfId="17" applyNumberFormat="1" applyBorder="1" applyAlignment="1">
      <alignment horizontal="center" vertical="center" wrapText="1"/>
    </xf>
    <xf numFmtId="0" fontId="13" fillId="0" borderId="2" xfId="17" applyFont="1" applyBorder="1" applyAlignment="1">
      <alignment horizontal="center" vertical="center" wrapText="1"/>
    </xf>
    <xf numFmtId="0" fontId="6" fillId="0" borderId="0" xfId="17" applyFont="1"/>
    <xf numFmtId="0" fontId="2" fillId="2" borderId="29" xfId="17" applyFont="1" applyFill="1" applyBorder="1" applyAlignment="1">
      <alignment horizontal="center" vertical="center" wrapText="1"/>
    </xf>
    <xf numFmtId="0" fontId="2" fillId="2" borderId="31" xfId="17" applyFont="1" applyFill="1" applyBorder="1" applyAlignment="1">
      <alignment horizontal="center" vertical="center" wrapText="1"/>
    </xf>
    <xf numFmtId="0" fontId="2" fillId="2" borderId="1" xfId="17" applyFont="1" applyFill="1" applyBorder="1" applyAlignment="1">
      <alignment horizontal="center" vertical="center" wrapText="1"/>
    </xf>
    <xf numFmtId="0" fontId="2" fillId="2" borderId="3" xfId="17" applyFont="1" applyFill="1" applyBorder="1" applyAlignment="1">
      <alignment horizontal="center" vertical="center" wrapText="1"/>
    </xf>
    <xf numFmtId="0" fontId="2" fillId="2" borderId="28" xfId="17" applyFont="1" applyFill="1" applyBorder="1" applyAlignment="1">
      <alignment horizontal="center" vertical="center" wrapText="1"/>
    </xf>
    <xf numFmtId="0" fontId="2" fillId="2" borderId="2" xfId="17" applyFont="1" applyFill="1" applyBorder="1" applyAlignment="1">
      <alignment horizontal="center" vertical="center" wrapText="1"/>
    </xf>
    <xf numFmtId="0" fontId="2" fillId="0" borderId="0" xfId="17" applyFont="1" applyAlignment="1">
      <alignment horizontal="center" vertical="top"/>
    </xf>
    <xf numFmtId="10" fontId="14" fillId="4" borderId="1" xfId="17" applyNumberFormat="1" applyFill="1" applyBorder="1" applyAlignment="1">
      <alignment horizontal="center" vertical="center" wrapText="1"/>
    </xf>
    <xf numFmtId="0" fontId="4" fillId="0" borderId="1" xfId="17" applyFont="1" applyBorder="1" applyAlignment="1">
      <alignment horizontal="justify" vertical="center" wrapText="1"/>
    </xf>
    <xf numFmtId="14" fontId="4" fillId="0" borderId="1" xfId="17" applyNumberFormat="1" applyFont="1" applyBorder="1" applyAlignment="1">
      <alignment horizontal="justify" vertical="center" wrapText="1"/>
    </xf>
    <xf numFmtId="14" fontId="14" fillId="0" borderId="1" xfId="17" applyNumberFormat="1" applyBorder="1" applyAlignment="1">
      <alignment horizontal="justify" vertical="center" wrapText="1"/>
    </xf>
    <xf numFmtId="10" fontId="14" fillId="8" borderId="1" xfId="17" applyNumberFormat="1" applyFill="1" applyBorder="1" applyAlignment="1">
      <alignment horizontal="center" vertical="center" wrapText="1"/>
    </xf>
    <xf numFmtId="0" fontId="4" fillId="0" borderId="1" xfId="17" applyFont="1" applyBorder="1" applyAlignment="1">
      <alignment horizontal="center" vertical="center" wrapText="1"/>
    </xf>
    <xf numFmtId="0" fontId="2" fillId="0" borderId="28" xfId="17" applyFont="1" applyBorder="1" applyAlignment="1">
      <alignment horizontal="center" vertical="center" wrapText="1"/>
    </xf>
    <xf numFmtId="0" fontId="2" fillId="0" borderId="1" xfId="17" applyFont="1" applyBorder="1" applyAlignment="1">
      <alignment horizontal="center" vertical="center" wrapText="1"/>
    </xf>
    <xf numFmtId="17" fontId="14" fillId="0" borderId="1" xfId="17" applyNumberFormat="1" applyBorder="1" applyAlignment="1">
      <alignment horizontal="center" vertical="center" wrapText="1"/>
    </xf>
    <xf numFmtId="0" fontId="2" fillId="4" borderId="28" xfId="17" applyFont="1" applyFill="1" applyBorder="1" applyAlignment="1">
      <alignment horizontal="center" vertical="center" wrapText="1"/>
    </xf>
    <xf numFmtId="1" fontId="14" fillId="8" borderId="1" xfId="17" applyNumberFormat="1" applyFill="1" applyBorder="1" applyAlignment="1">
      <alignment horizontal="center" vertical="center" wrapText="1"/>
    </xf>
    <xf numFmtId="1" fontId="14" fillId="5" borderId="1" xfId="17" applyNumberFormat="1" applyFill="1" applyBorder="1" applyAlignment="1">
      <alignment horizontal="center" vertical="center" wrapText="1"/>
    </xf>
    <xf numFmtId="0" fontId="2" fillId="11" borderId="4" xfId="0" applyFont="1" applyFill="1" applyBorder="1" applyAlignment="1">
      <alignment horizontal="center" vertical="center" wrapText="1"/>
    </xf>
    <xf numFmtId="1" fontId="11" fillId="4" borderId="1" xfId="0" applyNumberFormat="1" applyFont="1" applyFill="1" applyBorder="1" applyAlignment="1">
      <alignment horizontal="center" vertical="center" wrapText="1"/>
    </xf>
    <xf numFmtId="10" fontId="11" fillId="0" borderId="1" xfId="0" applyNumberFormat="1" applyFont="1" applyBorder="1" applyAlignment="1">
      <alignment horizontal="center" vertical="center" wrapText="1"/>
    </xf>
    <xf numFmtId="0" fontId="0" fillId="0" borderId="1" xfId="0" applyBorder="1" applyAlignment="1">
      <alignment horizontal="justify" vertical="center" wrapText="1"/>
    </xf>
    <xf numFmtId="0" fontId="0" fillId="0" borderId="0" xfId="0" applyAlignment="1">
      <alignment horizontal="justify" vertical="center" wrapText="1"/>
    </xf>
    <xf numFmtId="49" fontId="4" fillId="0" borderId="1" xfId="17" applyNumberFormat="1" applyFont="1" applyBorder="1" applyAlignment="1">
      <alignment horizontal="center" vertical="center" wrapText="1"/>
    </xf>
    <xf numFmtId="0" fontId="14" fillId="8" borderId="1" xfId="17" applyFill="1" applyBorder="1" applyAlignment="1">
      <alignment horizontal="center" vertical="center" wrapText="1"/>
    </xf>
    <xf numFmtId="1" fontId="4" fillId="0" borderId="1" xfId="0" applyNumberFormat="1" applyFont="1" applyBorder="1" applyAlignment="1">
      <alignment horizontal="center" vertical="center" wrapText="1"/>
    </xf>
    <xf numFmtId="0" fontId="4" fillId="0" borderId="0" xfId="15"/>
    <xf numFmtId="0" fontId="4" fillId="0" borderId="0" xfId="15" applyAlignment="1">
      <alignment wrapText="1"/>
    </xf>
    <xf numFmtId="10" fontId="40" fillId="0" borderId="0" xfId="24" applyNumberFormat="1" applyFont="1"/>
    <xf numFmtId="0" fontId="4" fillId="0" borderId="46" xfId="15" applyBorder="1" applyAlignment="1">
      <alignment wrapText="1"/>
    </xf>
    <xf numFmtId="0" fontId="4" fillId="0" borderId="46" xfId="15" applyBorder="1"/>
    <xf numFmtId="0" fontId="4" fillId="0" borderId="47" xfId="15" applyBorder="1" applyAlignment="1">
      <alignment wrapText="1"/>
    </xf>
    <xf numFmtId="0" fontId="24" fillId="0" borderId="48" xfId="15" applyFont="1" applyBorder="1"/>
    <xf numFmtId="0" fontId="25" fillId="0" borderId="48" xfId="15" applyFont="1" applyBorder="1" applyAlignment="1">
      <alignment wrapText="1"/>
    </xf>
    <xf numFmtId="0" fontId="25" fillId="0" borderId="0" xfId="15" applyFont="1"/>
    <xf numFmtId="0" fontId="1" fillId="3" borderId="0" xfId="15" applyFont="1" applyFill="1" applyAlignment="1">
      <alignment horizontal="center" vertical="center"/>
    </xf>
    <xf numFmtId="0" fontId="26" fillId="3" borderId="48" xfId="15" applyFont="1" applyFill="1" applyBorder="1" applyAlignment="1">
      <alignment vertical="center"/>
    </xf>
    <xf numFmtId="0" fontId="5" fillId="3" borderId="0" xfId="15" applyFont="1" applyFill="1" applyAlignment="1">
      <alignment horizontal="center" vertical="center"/>
    </xf>
    <xf numFmtId="0" fontId="43" fillId="3" borderId="48" xfId="15" applyFont="1" applyFill="1" applyBorder="1" applyAlignment="1">
      <alignment vertical="center"/>
    </xf>
    <xf numFmtId="0" fontId="44" fillId="0" borderId="0" xfId="15" applyFont="1"/>
    <xf numFmtId="0" fontId="5" fillId="3" borderId="49" xfId="15" applyFont="1" applyFill="1" applyBorder="1" applyAlignment="1">
      <alignment horizontal="center" vertical="center"/>
    </xf>
    <xf numFmtId="0" fontId="5" fillId="3" borderId="0" xfId="15" applyFont="1" applyFill="1" applyAlignment="1">
      <alignment horizontal="center" vertical="center" wrapText="1"/>
    </xf>
    <xf numFmtId="10" fontId="5" fillId="3" borderId="0" xfId="24" applyNumberFormat="1" applyFont="1" applyFill="1" applyBorder="1" applyAlignment="1">
      <alignment horizontal="center" vertical="center"/>
    </xf>
    <xf numFmtId="0" fontId="26" fillId="3" borderId="48" xfId="15" applyFont="1" applyFill="1" applyBorder="1" applyAlignment="1">
      <alignment horizontal="center" vertical="center"/>
    </xf>
    <xf numFmtId="10" fontId="4" fillId="0" borderId="0" xfId="24" applyNumberFormat="1" applyFont="1" applyBorder="1"/>
    <xf numFmtId="0" fontId="1" fillId="0" borderId="0" xfId="15" applyFont="1" applyAlignment="1">
      <alignment horizontal="center" wrapText="1"/>
    </xf>
    <xf numFmtId="10" fontId="4" fillId="0" borderId="0" xfId="24" applyNumberFormat="1" applyFont="1"/>
    <xf numFmtId="0" fontId="25" fillId="0" borderId="0" xfId="15" applyFont="1" applyAlignment="1">
      <alignment wrapText="1"/>
    </xf>
    <xf numFmtId="0" fontId="28" fillId="0" borderId="0" xfId="15" applyFont="1" applyAlignment="1">
      <alignment horizontal="center"/>
    </xf>
    <xf numFmtId="10" fontId="4" fillId="0" borderId="0" xfId="24" applyNumberFormat="1" applyFont="1" applyFill="1"/>
    <xf numFmtId="0" fontId="30" fillId="0" borderId="1" xfId="15" applyFont="1" applyBorder="1" applyAlignment="1">
      <alignment horizontal="center" vertical="center" wrapText="1"/>
    </xf>
    <xf numFmtId="1" fontId="2" fillId="0" borderId="1" xfId="24" applyNumberFormat="1" applyFont="1" applyBorder="1" applyAlignment="1">
      <alignment horizontal="center" vertical="center"/>
    </xf>
    <xf numFmtId="0" fontId="4" fillId="3" borderId="0" xfId="15" applyFill="1"/>
    <xf numFmtId="0" fontId="4" fillId="4" borderId="0" xfId="15" applyFill="1"/>
    <xf numFmtId="0" fontId="31" fillId="0" borderId="0" xfId="15" applyFont="1" applyAlignment="1">
      <alignment horizontal="justify" wrapText="1"/>
    </xf>
    <xf numFmtId="0" fontId="4" fillId="5" borderId="0" xfId="15" applyFill="1"/>
    <xf numFmtId="0" fontId="4" fillId="12" borderId="0" xfId="15" applyFill="1"/>
    <xf numFmtId="0" fontId="30" fillId="0" borderId="1" xfId="0" applyFont="1" applyBorder="1" applyAlignment="1">
      <alignment horizontal="center" vertical="center" wrapText="1"/>
    </xf>
    <xf numFmtId="169" fontId="2" fillId="0" borderId="1" xfId="20" applyNumberFormat="1" applyFont="1" applyBorder="1" applyAlignment="1">
      <alignment horizontal="center" vertical="center"/>
    </xf>
    <xf numFmtId="169" fontId="2" fillId="0" borderId="1" xfId="24" applyNumberFormat="1" applyFont="1" applyBorder="1" applyAlignment="1">
      <alignment horizontal="center" vertical="center"/>
    </xf>
    <xf numFmtId="0" fontId="4" fillId="6" borderId="0" xfId="15" applyFill="1"/>
    <xf numFmtId="0" fontId="30" fillId="4" borderId="1" xfId="15" applyFont="1" applyFill="1" applyBorder="1" applyAlignment="1">
      <alignment horizontal="center" vertical="center" wrapText="1"/>
    </xf>
    <xf numFmtId="0" fontId="0" fillId="0" borderId="1" xfId="0" applyBorder="1"/>
    <xf numFmtId="0" fontId="6" fillId="0" borderId="0" xfId="15" applyFont="1"/>
    <xf numFmtId="0" fontId="2" fillId="2" borderId="1" xfId="15" applyFont="1" applyFill="1" applyBorder="1" applyAlignment="1">
      <alignment horizontal="center" vertical="top" wrapText="1"/>
    </xf>
    <xf numFmtId="0" fontId="2" fillId="0" borderId="2" xfId="15" applyFont="1" applyBorder="1" applyAlignment="1">
      <alignment horizontal="center" vertical="top"/>
    </xf>
    <xf numFmtId="0" fontId="2" fillId="2" borderId="3" xfId="15" applyFont="1" applyFill="1" applyBorder="1" applyAlignment="1">
      <alignment horizontal="center" vertical="top" wrapText="1"/>
    </xf>
    <xf numFmtId="0" fontId="2" fillId="2" borderId="29" xfId="15" applyFont="1" applyFill="1" applyBorder="1" applyAlignment="1">
      <alignment horizontal="center" vertical="center" wrapText="1"/>
    </xf>
    <xf numFmtId="0" fontId="2" fillId="2" borderId="1" xfId="15" applyFont="1" applyFill="1" applyBorder="1" applyAlignment="1">
      <alignment horizontal="center" vertical="center" wrapText="1"/>
    </xf>
    <xf numFmtId="0" fontId="2" fillId="0" borderId="0" xfId="15" applyFont="1" applyAlignment="1">
      <alignment horizontal="center" vertical="top"/>
    </xf>
    <xf numFmtId="0" fontId="2" fillId="3" borderId="4" xfId="15" applyFont="1" applyFill="1" applyBorder="1" applyAlignment="1">
      <alignment horizontal="center" vertical="center" wrapText="1"/>
    </xf>
    <xf numFmtId="9" fontId="4" fillId="3" borderId="4" xfId="15" applyNumberFormat="1" applyFill="1" applyBorder="1" applyAlignment="1">
      <alignment horizontal="center" vertical="center" wrapText="1"/>
    </xf>
    <xf numFmtId="0" fontId="4" fillId="3" borderId="4" xfId="15" applyFill="1" applyBorder="1" applyAlignment="1">
      <alignment horizontal="center" vertical="center" wrapText="1"/>
    </xf>
    <xf numFmtId="0" fontId="2" fillId="0" borderId="4" xfId="15" applyFont="1" applyBorder="1" applyAlignment="1">
      <alignment vertical="center" wrapText="1"/>
    </xf>
    <xf numFmtId="0" fontId="2" fillId="2" borderId="26" xfId="15" applyFont="1" applyFill="1" applyBorder="1" applyAlignment="1">
      <alignment horizontal="center" vertical="center" wrapText="1"/>
    </xf>
    <xf numFmtId="0" fontId="2" fillId="2" borderId="5" xfId="15" applyFont="1" applyFill="1" applyBorder="1" applyAlignment="1">
      <alignment horizontal="center" vertical="center" wrapText="1"/>
    </xf>
    <xf numFmtId="0" fontId="2" fillId="2" borderId="50" xfId="15" applyFont="1" applyFill="1" applyBorder="1" applyAlignment="1">
      <alignment horizontal="center" vertical="center" wrapText="1"/>
    </xf>
    <xf numFmtId="0" fontId="2" fillId="2" borderId="27" xfId="15" applyFont="1" applyFill="1" applyBorder="1" applyAlignment="1">
      <alignment horizontal="center" vertical="center" wrapText="1"/>
    </xf>
    <xf numFmtId="0" fontId="4" fillId="0" borderId="26" xfId="15" applyBorder="1" applyAlignment="1">
      <alignment horizontal="center" vertical="center" wrapText="1"/>
    </xf>
    <xf numFmtId="0" fontId="4" fillId="3" borderId="29" xfId="15" applyFill="1" applyBorder="1" applyAlignment="1">
      <alignment horizontal="center" vertical="center"/>
    </xf>
    <xf numFmtId="9" fontId="4" fillId="3" borderId="1" xfId="24" applyFont="1" applyFill="1" applyBorder="1" applyAlignment="1">
      <alignment horizontal="center" vertical="center"/>
    </xf>
    <xf numFmtId="10" fontId="4" fillId="0" borderId="1" xfId="15" applyNumberFormat="1" applyBorder="1" applyAlignment="1">
      <alignment horizontal="center" vertical="center"/>
    </xf>
    <xf numFmtId="0" fontId="4" fillId="3" borderId="1" xfId="15" applyFill="1" applyBorder="1" applyAlignment="1">
      <alignment horizontal="justify" vertical="top" wrapText="1"/>
    </xf>
    <xf numFmtId="0" fontId="4" fillId="3" borderId="1" xfId="15" applyFill="1" applyBorder="1" applyAlignment="1">
      <alignment horizontal="center" vertical="center" wrapText="1"/>
    </xf>
    <xf numFmtId="9" fontId="4" fillId="0" borderId="1" xfId="24" applyFont="1" applyFill="1" applyBorder="1" applyAlignment="1">
      <alignment horizontal="center" vertical="center"/>
    </xf>
    <xf numFmtId="0" fontId="4" fillId="3" borderId="2" xfId="15" applyFill="1" applyBorder="1"/>
    <xf numFmtId="9" fontId="4" fillId="3" borderId="1" xfId="24" applyFont="1" applyFill="1" applyBorder="1" applyAlignment="1">
      <alignment horizontal="center" vertical="center" wrapText="1"/>
    </xf>
    <xf numFmtId="1" fontId="4" fillId="3" borderId="1" xfId="15" applyNumberFormat="1" applyFill="1" applyBorder="1" applyAlignment="1">
      <alignment vertical="center" wrapText="1"/>
    </xf>
    <xf numFmtId="1" fontId="4" fillId="3" borderId="51" xfId="15" applyNumberFormat="1" applyFill="1" applyBorder="1" applyAlignment="1">
      <alignment vertical="center" wrapText="1"/>
    </xf>
    <xf numFmtId="9" fontId="4" fillId="0" borderId="0" xfId="15" applyNumberFormat="1"/>
    <xf numFmtId="1" fontId="4" fillId="0" borderId="0" xfId="15" applyNumberFormat="1"/>
    <xf numFmtId="0" fontId="5" fillId="2" borderId="1" xfId="15" applyFont="1" applyFill="1" applyBorder="1" applyAlignment="1">
      <alignment horizontal="center" vertical="top" wrapText="1"/>
    </xf>
    <xf numFmtId="0" fontId="5" fillId="0" borderId="2" xfId="15" applyFont="1" applyBorder="1" applyAlignment="1">
      <alignment horizontal="center" vertical="top"/>
    </xf>
    <xf numFmtId="0" fontId="5" fillId="2" borderId="3" xfId="15" applyFont="1" applyFill="1" applyBorder="1" applyAlignment="1">
      <alignment horizontal="center" vertical="top" wrapText="1"/>
    </xf>
    <xf numFmtId="0" fontId="5" fillId="2" borderId="29" xfId="15" applyFont="1" applyFill="1" applyBorder="1" applyAlignment="1">
      <alignment horizontal="center" vertical="center" wrapText="1"/>
    </xf>
    <xf numFmtId="0" fontId="5" fillId="2" borderId="1" xfId="15" applyFont="1" applyFill="1" applyBorder="1" applyAlignment="1">
      <alignment horizontal="center" vertical="center" wrapText="1"/>
    </xf>
    <xf numFmtId="9" fontId="4" fillId="0" borderId="1" xfId="15" applyNumberFormat="1" applyBorder="1" applyAlignment="1">
      <alignment horizontal="center" vertical="center" wrapText="1"/>
    </xf>
    <xf numFmtId="10" fontId="4" fillId="0" borderId="1" xfId="15" applyNumberFormat="1" applyBorder="1" applyAlignment="1">
      <alignment horizontal="center" vertical="center" wrapText="1"/>
    </xf>
    <xf numFmtId="0" fontId="4" fillId="0" borderId="1" xfId="15" applyBorder="1" applyAlignment="1">
      <alignment horizontal="justify" vertical="justify" wrapText="1"/>
    </xf>
    <xf numFmtId="0" fontId="4" fillId="0" borderId="1" xfId="15" applyBorder="1" applyAlignment="1">
      <alignment horizontal="center" vertical="center" wrapText="1"/>
    </xf>
    <xf numFmtId="0" fontId="4" fillId="0" borderId="1" xfId="15" applyBorder="1" applyAlignment="1">
      <alignment horizontal="justify" vertical="center" wrapText="1"/>
    </xf>
    <xf numFmtId="17" fontId="4" fillId="0" borderId="1" xfId="15" applyNumberFormat="1" applyBorder="1" applyAlignment="1">
      <alignment horizontal="center" vertical="center" wrapText="1"/>
    </xf>
    <xf numFmtId="10" fontId="4" fillId="10" borderId="1" xfId="15" applyNumberFormat="1" applyFill="1" applyBorder="1" applyAlignment="1">
      <alignment horizontal="center" vertical="center"/>
    </xf>
    <xf numFmtId="2" fontId="4" fillId="0" borderId="0" xfId="15" applyNumberFormat="1"/>
    <xf numFmtId="0" fontId="2" fillId="0" borderId="0" xfId="15" applyFont="1"/>
    <xf numFmtId="49" fontId="4" fillId="3" borderId="29" xfId="15" applyNumberFormat="1" applyFill="1" applyBorder="1" applyAlignment="1">
      <alignment horizontal="center" vertical="center"/>
    </xf>
    <xf numFmtId="10" fontId="4" fillId="4" borderId="1" xfId="15" applyNumberFormat="1" applyFill="1" applyBorder="1" applyAlignment="1">
      <alignment horizontal="center" vertical="center"/>
    </xf>
    <xf numFmtId="0" fontId="4" fillId="3" borderId="1" xfId="15" applyFill="1" applyBorder="1" applyAlignment="1">
      <alignment horizontal="justify" vertical="justify" wrapText="1"/>
    </xf>
    <xf numFmtId="14" fontId="4" fillId="3" borderId="1" xfId="15" applyNumberFormat="1" applyFill="1" applyBorder="1" applyAlignment="1">
      <alignment horizontal="center" vertical="center"/>
    </xf>
    <xf numFmtId="0" fontId="4" fillId="3" borderId="2" xfId="15" applyFill="1" applyBorder="1" applyAlignment="1">
      <alignment horizontal="center" vertical="center"/>
    </xf>
    <xf numFmtId="0" fontId="4" fillId="3" borderId="1" xfId="15" applyFill="1" applyBorder="1" applyAlignment="1">
      <alignment vertical="center"/>
    </xf>
    <xf numFmtId="0" fontId="4" fillId="0" borderId="1" xfId="15" applyBorder="1" applyAlignment="1">
      <alignment horizontal="center" vertical="center"/>
    </xf>
    <xf numFmtId="0" fontId="4" fillId="3" borderId="1" xfId="15" applyFill="1" applyBorder="1" applyAlignment="1">
      <alignment horizontal="justify" vertical="center" wrapText="1"/>
    </xf>
    <xf numFmtId="0" fontId="4" fillId="0" borderId="28" xfId="15" applyBorder="1" applyAlignment="1">
      <alignment horizontal="center" vertical="center"/>
    </xf>
    <xf numFmtId="0" fontId="88" fillId="0" borderId="0" xfId="1" quotePrefix="1"/>
    <xf numFmtId="2" fontId="4" fillId="8" borderId="1" xfId="24" applyNumberFormat="1" applyFont="1" applyFill="1" applyBorder="1" applyAlignment="1">
      <alignment horizontal="center" vertical="center"/>
    </xf>
    <xf numFmtId="169" fontId="4" fillId="8" borderId="1" xfId="24" applyNumberFormat="1" applyFont="1" applyFill="1" applyBorder="1" applyAlignment="1">
      <alignment horizontal="center" vertical="center"/>
    </xf>
    <xf numFmtId="2" fontId="4" fillId="4" borderId="1" xfId="24" applyNumberFormat="1" applyFont="1" applyFill="1" applyBorder="1" applyAlignment="1">
      <alignment horizontal="center" vertical="center" wrapText="1"/>
    </xf>
    <xf numFmtId="2" fontId="4" fillId="4" borderId="1" xfId="20" applyNumberFormat="1" applyFont="1" applyFill="1" applyBorder="1" applyAlignment="1">
      <alignment horizontal="center" vertical="center" wrapText="1"/>
    </xf>
    <xf numFmtId="0" fontId="88" fillId="0" borderId="1" xfId="1" applyBorder="1" applyAlignment="1">
      <alignment vertical="center"/>
    </xf>
    <xf numFmtId="0" fontId="88" fillId="3" borderId="1" xfId="1" applyFill="1" applyBorder="1" applyAlignment="1" applyProtection="1">
      <alignment horizontal="justify" vertical="center" wrapText="1"/>
    </xf>
    <xf numFmtId="0" fontId="88" fillId="0" borderId="1" xfId="1" applyBorder="1" applyAlignment="1" applyProtection="1">
      <alignment horizontal="justify" vertical="center" wrapText="1"/>
    </xf>
    <xf numFmtId="2" fontId="4" fillId="4" borderId="1" xfId="15" applyNumberFormat="1" applyFill="1" applyBorder="1" applyAlignment="1">
      <alignment horizontal="center" vertical="center" wrapText="1"/>
    </xf>
    <xf numFmtId="2" fontId="4" fillId="10" borderId="1" xfId="15" applyNumberFormat="1" applyFill="1" applyBorder="1" applyAlignment="1">
      <alignment horizontal="center" vertical="center" wrapText="1"/>
    </xf>
    <xf numFmtId="2" fontId="4" fillId="10" borderId="1" xfId="15" applyNumberFormat="1" applyFill="1" applyBorder="1" applyAlignment="1">
      <alignment horizontal="center" vertical="center"/>
    </xf>
    <xf numFmtId="2" fontId="2" fillId="0" borderId="1" xfId="24" applyNumberFormat="1" applyFont="1" applyBorder="1" applyAlignment="1">
      <alignment horizontal="center" vertical="center"/>
    </xf>
    <xf numFmtId="0" fontId="4" fillId="0" borderId="0" xfId="15" applyAlignment="1">
      <alignment horizontal="center" vertical="center"/>
    </xf>
    <xf numFmtId="0" fontId="2" fillId="0" borderId="0" xfId="15" applyFont="1" applyAlignment="1">
      <alignment horizontal="center" vertical="center"/>
    </xf>
    <xf numFmtId="0" fontId="88" fillId="0" borderId="1" xfId="1" applyBorder="1" applyAlignment="1" applyProtection="1">
      <alignment vertical="center" wrapText="1"/>
    </xf>
    <xf numFmtId="164" fontId="4" fillId="10" borderId="1" xfId="3" applyFont="1" applyFill="1" applyBorder="1" applyAlignment="1">
      <alignment horizontal="center" vertical="center"/>
    </xf>
    <xf numFmtId="0" fontId="88" fillId="0" borderId="1" xfId="1" applyBorder="1" applyAlignment="1">
      <alignment horizontal="justify"/>
    </xf>
    <xf numFmtId="0" fontId="13" fillId="0" borderId="2" xfId="15" applyFont="1" applyBorder="1" applyAlignment="1">
      <alignment horizontal="center" vertical="center" wrapText="1"/>
    </xf>
    <xf numFmtId="0" fontId="4" fillId="0" borderId="0" xfId="15" applyAlignment="1">
      <alignment horizontal="center" vertical="center" wrapText="1"/>
    </xf>
    <xf numFmtId="0" fontId="2" fillId="2" borderId="3" xfId="15" applyFont="1" applyFill="1" applyBorder="1" applyAlignment="1">
      <alignment horizontal="center" vertical="center" wrapText="1"/>
    </xf>
    <xf numFmtId="0" fontId="2" fillId="3" borderId="32" xfId="15" applyFont="1" applyFill="1" applyBorder="1" applyAlignment="1">
      <alignment horizontal="center" vertical="center" wrapText="1"/>
    </xf>
    <xf numFmtId="0" fontId="2" fillId="2" borderId="31" xfId="15" applyFont="1" applyFill="1" applyBorder="1" applyAlignment="1">
      <alignment horizontal="center" vertical="center" wrapText="1"/>
    </xf>
    <xf numFmtId="0" fontId="2" fillId="2" borderId="28" xfId="15" applyFont="1" applyFill="1" applyBorder="1" applyAlignment="1">
      <alignment horizontal="center" vertical="center" wrapText="1"/>
    </xf>
    <xf numFmtId="0" fontId="2" fillId="2" borderId="2" xfId="15" applyFont="1" applyFill="1" applyBorder="1" applyAlignment="1">
      <alignment horizontal="center" vertical="center" wrapText="1"/>
    </xf>
    <xf numFmtId="14" fontId="4" fillId="0" borderId="1" xfId="15" applyNumberFormat="1" applyBorder="1" applyAlignment="1">
      <alignment horizontal="center" vertical="center" wrapText="1"/>
    </xf>
    <xf numFmtId="1" fontId="4" fillId="0" borderId="1" xfId="15" applyNumberFormat="1" applyBorder="1" applyAlignment="1">
      <alignment horizontal="center" vertical="center" wrapText="1"/>
    </xf>
    <xf numFmtId="0" fontId="2" fillId="2" borderId="7"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5" xfId="0" applyFont="1" applyFill="1" applyBorder="1" applyAlignment="1">
      <alignment horizontal="center" vertical="center" wrapText="1"/>
    </xf>
    <xf numFmtId="0" fontId="2" fillId="2" borderId="52" xfId="0" applyFont="1" applyFill="1" applyBorder="1" applyAlignment="1">
      <alignment horizontal="center" vertical="center" wrapText="1"/>
    </xf>
    <xf numFmtId="0" fontId="2" fillId="0" borderId="1" xfId="15" applyFont="1" applyBorder="1" applyAlignment="1">
      <alignment horizontal="center" vertical="center"/>
    </xf>
    <xf numFmtId="0" fontId="88" fillId="3" borderId="1" xfId="1" applyFill="1" applyBorder="1" applyAlignment="1" applyProtection="1">
      <alignment vertical="center" wrapText="1"/>
    </xf>
    <xf numFmtId="165" fontId="4" fillId="0" borderId="11" xfId="0" applyNumberFormat="1" applyFont="1" applyBorder="1" applyAlignment="1">
      <alignment horizontal="center" vertical="center" wrapText="1"/>
    </xf>
    <xf numFmtId="9" fontId="3" fillId="0" borderId="3" xfId="0" applyNumberFormat="1" applyFont="1" applyBorder="1" applyAlignment="1">
      <alignment vertical="center" wrapText="1"/>
    </xf>
    <xf numFmtId="165" fontId="4" fillId="0" borderId="20" xfId="0" applyNumberFormat="1" applyFont="1" applyBorder="1" applyAlignment="1">
      <alignment horizontal="center" vertical="center" wrapText="1"/>
    </xf>
    <xf numFmtId="167" fontId="0" fillId="0" borderId="0" xfId="0" applyNumberFormat="1"/>
    <xf numFmtId="0" fontId="4" fillId="0" borderId="0" xfId="15" applyAlignment="1">
      <alignment vertical="center"/>
    </xf>
    <xf numFmtId="0" fontId="4" fillId="0" borderId="45" xfId="15" applyBorder="1" applyAlignment="1">
      <alignment vertical="center"/>
    </xf>
    <xf numFmtId="0" fontId="4" fillId="0" borderId="49" xfId="15" applyBorder="1" applyAlignment="1">
      <alignment vertical="center"/>
    </xf>
    <xf numFmtId="0" fontId="28" fillId="0" borderId="0" xfId="15" applyFont="1" applyAlignment="1">
      <alignment horizontal="center" vertical="center"/>
    </xf>
    <xf numFmtId="0" fontId="4" fillId="0" borderId="1" xfId="15" applyBorder="1" applyAlignment="1">
      <alignment vertical="center"/>
    </xf>
    <xf numFmtId="0" fontId="4" fillId="0" borderId="46" xfId="15" applyBorder="1" applyAlignment="1">
      <alignment horizontal="center" vertical="center"/>
    </xf>
    <xf numFmtId="0" fontId="4" fillId="3" borderId="1" xfId="15" applyFill="1" applyBorder="1" applyAlignment="1">
      <alignment horizontal="center" vertical="center"/>
    </xf>
    <xf numFmtId="165" fontId="0" fillId="0" borderId="16" xfId="0" applyNumberFormat="1" applyBorder="1" applyAlignment="1">
      <alignment horizontal="center" vertical="center"/>
    </xf>
    <xf numFmtId="165" fontId="0" fillId="0" borderId="11" xfId="0" applyNumberFormat="1" applyBorder="1" applyAlignment="1">
      <alignment horizontal="center" vertical="center"/>
    </xf>
    <xf numFmtId="165" fontId="0" fillId="0" borderId="0" xfId="0" applyNumberFormat="1" applyAlignment="1">
      <alignment horizontal="center" vertical="center"/>
    </xf>
    <xf numFmtId="0" fontId="2" fillId="3" borderId="32" xfId="0" applyFont="1" applyFill="1" applyBorder="1" applyAlignment="1">
      <alignment horizontal="center" vertical="center"/>
    </xf>
    <xf numFmtId="165" fontId="45" fillId="0" borderId="11" xfId="0" applyNumberFormat="1" applyFont="1" applyBorder="1" applyAlignment="1">
      <alignment horizontal="center" vertical="center"/>
    </xf>
    <xf numFmtId="165" fontId="50" fillId="4" borderId="11" xfId="0" applyNumberFormat="1" applyFont="1" applyFill="1" applyBorder="1" applyAlignment="1">
      <alignment horizontal="center" vertical="center"/>
    </xf>
    <xf numFmtId="165" fontId="50" fillId="8" borderId="11" xfId="0" applyNumberFormat="1" applyFont="1" applyFill="1" applyBorder="1" applyAlignment="1">
      <alignment horizontal="center" vertical="center"/>
    </xf>
    <xf numFmtId="0" fontId="2" fillId="3" borderId="0" xfId="15" applyFont="1" applyFill="1" applyAlignment="1">
      <alignment horizontal="center" vertical="center"/>
    </xf>
    <xf numFmtId="0" fontId="51" fillId="0" borderId="0" xfId="15" applyFont="1" applyAlignment="1">
      <alignment horizontal="center" wrapText="1"/>
    </xf>
    <xf numFmtId="0" fontId="27" fillId="13" borderId="1" xfId="15" applyFont="1" applyFill="1" applyBorder="1" applyAlignment="1">
      <alignment horizontal="center" vertical="center"/>
    </xf>
    <xf numFmtId="0" fontId="4" fillId="0" borderId="1" xfId="15" applyBorder="1"/>
    <xf numFmtId="0" fontId="2" fillId="0" borderId="2" xfId="15" applyFont="1" applyBorder="1" applyAlignment="1">
      <alignment horizontal="center" vertical="center"/>
    </xf>
    <xf numFmtId="0" fontId="2" fillId="3" borderId="32" xfId="15" applyFont="1" applyFill="1" applyBorder="1" applyAlignment="1">
      <alignment horizontal="center" vertical="center"/>
    </xf>
    <xf numFmtId="0" fontId="52" fillId="0" borderId="0" xfId="15" applyFont="1"/>
    <xf numFmtId="172" fontId="4" fillId="3" borderId="1" xfId="0" applyNumberFormat="1" applyFont="1" applyFill="1" applyBorder="1" applyAlignment="1">
      <alignment horizontal="center" vertical="center" wrapText="1"/>
    </xf>
    <xf numFmtId="0" fontId="4" fillId="3" borderId="1" xfId="0" applyFont="1" applyFill="1" applyBorder="1" applyAlignment="1">
      <alignment horizontal="center"/>
    </xf>
    <xf numFmtId="171" fontId="4" fillId="3" borderId="1" xfId="9" applyNumberFormat="1" applyFont="1" applyFill="1" applyBorder="1" applyAlignment="1">
      <alignment horizontal="center" wrapText="1"/>
    </xf>
    <xf numFmtId="2" fontId="4" fillId="3" borderId="1" xfId="0" applyNumberFormat="1" applyFont="1" applyFill="1" applyBorder="1" applyAlignment="1">
      <alignment horizontal="center"/>
    </xf>
    <xf numFmtId="169" fontId="4" fillId="3" borderId="1" xfId="0" applyNumberFormat="1" applyFont="1" applyFill="1" applyBorder="1" applyAlignment="1">
      <alignment horizontal="center"/>
    </xf>
    <xf numFmtId="0" fontId="53" fillId="0" borderId="0" xfId="15" applyFont="1"/>
    <xf numFmtId="171" fontId="4" fillId="3" borderId="1" xfId="9" applyNumberFormat="1" applyFont="1" applyFill="1" applyBorder="1" applyAlignment="1">
      <alignment wrapText="1"/>
    </xf>
    <xf numFmtId="0" fontId="2" fillId="6" borderId="3" xfId="0" applyFont="1" applyFill="1" applyBorder="1" applyAlignment="1">
      <alignment horizontal="center"/>
    </xf>
    <xf numFmtId="171" fontId="2" fillId="6" borderId="3" xfId="9" applyNumberFormat="1" applyFont="1" applyFill="1" applyBorder="1" applyAlignment="1">
      <alignment horizontal="center"/>
    </xf>
    <xf numFmtId="0" fontId="2" fillId="6" borderId="20" xfId="0" applyFont="1" applyFill="1" applyBorder="1" applyAlignment="1">
      <alignment horizontal="center"/>
    </xf>
    <xf numFmtId="2" fontId="2" fillId="0" borderId="2" xfId="15" applyNumberFormat="1" applyFont="1" applyBorder="1" applyAlignment="1">
      <alignment horizontal="center" vertical="center"/>
    </xf>
    <xf numFmtId="2" fontId="2" fillId="3" borderId="32" xfId="15" applyNumberFormat="1" applyFont="1" applyFill="1" applyBorder="1" applyAlignment="1">
      <alignment horizontal="center" vertical="center"/>
    </xf>
    <xf numFmtId="2" fontId="4" fillId="0" borderId="1" xfId="15" applyNumberFormat="1" applyBorder="1" applyAlignment="1">
      <alignment horizontal="center"/>
    </xf>
    <xf numFmtId="2" fontId="4" fillId="0" borderId="0" xfId="15" applyNumberFormat="1" applyAlignment="1">
      <alignment horizontal="center"/>
    </xf>
    <xf numFmtId="0" fontId="2" fillId="3" borderId="0" xfId="15" applyFont="1" applyFill="1" applyAlignment="1">
      <alignment horizontal="center"/>
    </xf>
    <xf numFmtId="0" fontId="0" fillId="0" borderId="0" xfId="0" applyAlignment="1">
      <alignment horizontal="justify"/>
    </xf>
    <xf numFmtId="0" fontId="0" fillId="3" borderId="1" xfId="0" applyFill="1" applyBorder="1" applyAlignment="1">
      <alignment horizontal="center" vertical="center" wrapText="1"/>
    </xf>
    <xf numFmtId="0" fontId="1" fillId="0" borderId="38" xfId="0" applyFont="1" applyBorder="1" applyAlignment="1">
      <alignment horizontal="center" vertical="center" wrapText="1"/>
    </xf>
    <xf numFmtId="165" fontId="2" fillId="0" borderId="1" xfId="20" applyNumberFormat="1" applyFont="1" applyFill="1" applyBorder="1" applyAlignment="1">
      <alignment horizontal="center" vertical="center" wrapText="1"/>
    </xf>
    <xf numFmtId="165" fontId="2" fillId="0" borderId="9" xfId="20" applyNumberFormat="1" applyFont="1" applyFill="1" applyBorder="1" applyAlignment="1">
      <alignment horizontal="center" vertical="center" wrapText="1"/>
    </xf>
    <xf numFmtId="0" fontId="4" fillId="0" borderId="9" xfId="17" applyFont="1" applyBorder="1" applyAlignment="1">
      <alignment horizontal="center" vertical="center" wrapText="1"/>
    </xf>
    <xf numFmtId="0" fontId="0" fillId="3" borderId="9" xfId="0" applyFill="1" applyBorder="1" applyAlignment="1">
      <alignment horizontal="center" vertical="center" wrapText="1"/>
    </xf>
    <xf numFmtId="0" fontId="3" fillId="0" borderId="53" xfId="0" applyFont="1" applyBorder="1" applyAlignment="1">
      <alignment horizontal="center" vertical="center" wrapText="1"/>
    </xf>
    <xf numFmtId="0" fontId="1" fillId="0" borderId="29" xfId="0" applyFont="1" applyBorder="1" applyAlignment="1">
      <alignment horizontal="center" vertical="center" wrapText="1"/>
    </xf>
    <xf numFmtId="0" fontId="0" fillId="3" borderId="2" xfId="0" applyFill="1" applyBorder="1" applyAlignment="1">
      <alignment horizontal="center" vertical="center" wrapText="1"/>
    </xf>
    <xf numFmtId="0" fontId="1" fillId="0" borderId="12" xfId="0" applyFont="1" applyBorder="1" applyAlignment="1">
      <alignment horizontal="center" vertical="center" wrapText="1"/>
    </xf>
    <xf numFmtId="165" fontId="2" fillId="0" borderId="13" xfId="20" applyNumberFormat="1" applyFont="1" applyFill="1" applyBorder="1" applyAlignment="1">
      <alignment horizontal="center" vertical="center" wrapText="1"/>
    </xf>
    <xf numFmtId="0" fontId="0" fillId="3" borderId="13" xfId="0" applyFill="1" applyBorder="1" applyAlignment="1">
      <alignment horizontal="center" vertical="center" wrapText="1"/>
    </xf>
    <xf numFmtId="0" fontId="0" fillId="3" borderId="34" xfId="0" applyFill="1" applyBorder="1" applyAlignment="1">
      <alignment horizontal="center" vertical="center" wrapText="1"/>
    </xf>
    <xf numFmtId="0" fontId="2" fillId="3" borderId="0" xfId="0" applyFont="1" applyFill="1" applyAlignment="1">
      <alignment horizontal="center"/>
    </xf>
    <xf numFmtId="0" fontId="0" fillId="14" borderId="19" xfId="0" applyFill="1" applyBorder="1"/>
    <xf numFmtId="0" fontId="0" fillId="14" borderId="54" xfId="0" applyFill="1" applyBorder="1"/>
    <xf numFmtId="0" fontId="0" fillId="14" borderId="28" xfId="0" applyFill="1" applyBorder="1"/>
    <xf numFmtId="165" fontId="0" fillId="0" borderId="1" xfId="0" applyNumberFormat="1" applyBorder="1" applyAlignment="1">
      <alignment horizontal="justify" vertical="center" wrapText="1"/>
    </xf>
    <xf numFmtId="165" fontId="0" fillId="0" borderId="1" xfId="0" applyNumberFormat="1" applyBorder="1" applyAlignment="1">
      <alignment horizontal="center" vertical="center" wrapText="1"/>
    </xf>
    <xf numFmtId="174" fontId="0" fillId="0" borderId="0" xfId="0" applyNumberFormat="1"/>
    <xf numFmtId="1" fontId="2" fillId="0" borderId="1" xfId="20" applyNumberFormat="1" applyFont="1" applyBorder="1" applyAlignment="1">
      <alignment horizontal="center" vertical="center"/>
    </xf>
    <xf numFmtId="165" fontId="4" fillId="4" borderId="1" xfId="20" applyNumberFormat="1" applyFont="1" applyFill="1" applyBorder="1" applyAlignment="1">
      <alignment horizontal="center" vertical="center" wrapText="1"/>
    </xf>
    <xf numFmtId="0" fontId="2" fillId="2" borderId="1" xfId="0" applyFont="1" applyFill="1" applyBorder="1" applyAlignment="1">
      <alignment horizontal="justify" vertical="center" wrapText="1"/>
    </xf>
    <xf numFmtId="0" fontId="0" fillId="0" borderId="0" xfId="0" applyAlignment="1">
      <alignment horizontal="justify" vertical="center"/>
    </xf>
    <xf numFmtId="10" fontId="4" fillId="0" borderId="1" xfId="20" applyNumberFormat="1" applyFont="1" applyBorder="1" applyAlignment="1">
      <alignment horizontal="center" vertical="center" wrapText="1"/>
    </xf>
    <xf numFmtId="1" fontId="0" fillId="3" borderId="1" xfId="0" applyNumberFormat="1" applyFill="1" applyBorder="1" applyAlignment="1">
      <alignment horizontal="center" vertical="center" wrapText="1"/>
    </xf>
    <xf numFmtId="1" fontId="2" fillId="2" borderId="29" xfId="0" applyNumberFormat="1" applyFont="1" applyFill="1" applyBorder="1" applyAlignment="1">
      <alignment horizontal="center" vertical="center" wrapText="1"/>
    </xf>
    <xf numFmtId="14" fontId="0" fillId="3" borderId="1" xfId="0" applyNumberFormat="1" applyFill="1" applyBorder="1" applyAlignment="1">
      <alignment horizontal="center" vertical="center" wrapText="1"/>
    </xf>
    <xf numFmtId="10" fontId="0" fillId="3" borderId="1" xfId="0" applyNumberFormat="1" applyFill="1" applyBorder="1" applyAlignment="1">
      <alignment horizontal="center" vertical="center" wrapText="1"/>
    </xf>
    <xf numFmtId="1" fontId="4" fillId="3" borderId="1" xfId="0" applyNumberFormat="1" applyFont="1" applyFill="1" applyBorder="1" applyAlignment="1">
      <alignment horizontal="center" vertical="center" wrapText="1"/>
    </xf>
    <xf numFmtId="1" fontId="4" fillId="0" borderId="1" xfId="20" applyNumberFormat="1" applyFont="1" applyBorder="1" applyAlignment="1">
      <alignment horizontal="center" vertical="center" wrapText="1"/>
    </xf>
    <xf numFmtId="17" fontId="0" fillId="0" borderId="1" xfId="0" applyNumberFormat="1" applyBorder="1" applyAlignment="1">
      <alignment horizontal="center" vertical="center" wrapText="1"/>
    </xf>
    <xf numFmtId="0" fontId="52" fillId="0" borderId="0" xfId="0" applyFont="1"/>
    <xf numFmtId="0" fontId="4" fillId="3" borderId="1" xfId="0" applyFont="1" applyFill="1" applyBorder="1" applyAlignment="1">
      <alignment horizontal="justify" vertical="center" wrapText="1"/>
    </xf>
    <xf numFmtId="10" fontId="0" fillId="8" borderId="1" xfId="0" applyNumberFormat="1" applyFill="1" applyBorder="1" applyAlignment="1">
      <alignment horizontal="center" vertical="center" wrapText="1"/>
    </xf>
    <xf numFmtId="10" fontId="4" fillId="0" borderId="1" xfId="17" quotePrefix="1" applyNumberFormat="1" applyFont="1" applyBorder="1" applyAlignment="1">
      <alignment horizontal="center" vertical="center" wrapText="1"/>
    </xf>
    <xf numFmtId="0" fontId="4" fillId="0" borderId="0" xfId="17" applyFont="1"/>
    <xf numFmtId="0" fontId="4" fillId="0" borderId="0" xfId="17" applyFont="1" applyAlignment="1">
      <alignment wrapText="1"/>
    </xf>
    <xf numFmtId="0" fontId="52" fillId="3" borderId="0" xfId="0" applyFont="1" applyFill="1"/>
    <xf numFmtId="0" fontId="54" fillId="3" borderId="0" xfId="0" applyFont="1" applyFill="1" applyAlignment="1">
      <alignment horizontal="center" vertical="center" wrapText="1"/>
    </xf>
    <xf numFmtId="14" fontId="0" fillId="3" borderId="11" xfId="0" applyNumberFormat="1" applyFill="1" applyBorder="1" applyAlignment="1">
      <alignment horizontal="center" vertical="center" wrapText="1"/>
    </xf>
    <xf numFmtId="164" fontId="2" fillId="0" borderId="1" xfId="3" applyFont="1" applyBorder="1" applyAlignment="1">
      <alignment horizontal="center" vertical="center"/>
    </xf>
    <xf numFmtId="0" fontId="4" fillId="0" borderId="3" xfId="17" applyFont="1" applyBorder="1" applyAlignment="1">
      <alignment horizontal="center" vertical="center" wrapText="1"/>
    </xf>
    <xf numFmtId="1" fontId="0" fillId="0" borderId="0" xfId="0" applyNumberFormat="1"/>
    <xf numFmtId="1" fontId="55" fillId="0" borderId="0" xfId="0" applyNumberFormat="1" applyFont="1" applyAlignment="1">
      <alignment horizontal="center" vertical="center" wrapText="1"/>
    </xf>
    <xf numFmtId="0" fontId="50" fillId="0" borderId="0" xfId="0" applyFont="1"/>
    <xf numFmtId="176" fontId="0" fillId="0" borderId="1" xfId="0" applyNumberFormat="1" applyBorder="1" applyAlignment="1">
      <alignment horizontal="center" vertical="center" wrapText="1"/>
    </xf>
    <xf numFmtId="0" fontId="4" fillId="0" borderId="1" xfId="0" applyFont="1" applyBorder="1" applyAlignment="1">
      <alignment vertical="center" wrapText="1"/>
    </xf>
    <xf numFmtId="0" fontId="0" fillId="0" borderId="1" xfId="0" applyBorder="1" applyAlignment="1">
      <alignment horizontal="justify" vertical="center"/>
    </xf>
    <xf numFmtId="0" fontId="6" fillId="0" borderId="1" xfId="15" applyFont="1" applyBorder="1" applyAlignment="1">
      <alignment vertical="center"/>
    </xf>
    <xf numFmtId="0" fontId="4" fillId="0" borderId="1" xfId="0" applyFont="1" applyBorder="1" applyAlignment="1">
      <alignment vertical="center"/>
    </xf>
    <xf numFmtId="0" fontId="4" fillId="0" borderId="1" xfId="15" applyBorder="1" applyAlignment="1">
      <alignment vertical="center" wrapText="1"/>
    </xf>
    <xf numFmtId="0" fontId="4" fillId="0" borderId="1" xfId="17" applyFont="1" applyBorder="1" applyAlignment="1">
      <alignment vertical="center" wrapText="1"/>
    </xf>
    <xf numFmtId="0" fontId="0" fillId="0" borderId="1" xfId="0" applyBorder="1" applyAlignment="1">
      <alignment horizontal="center" vertical="center"/>
    </xf>
    <xf numFmtId="0" fontId="0" fillId="3" borderId="8" xfId="0" applyFill="1" applyBorder="1" applyAlignment="1">
      <alignment horizontal="center" vertical="center" wrapText="1"/>
    </xf>
    <xf numFmtId="0" fontId="0" fillId="3" borderId="37" xfId="0" applyFill="1" applyBorder="1" applyAlignment="1">
      <alignment horizontal="center" vertical="center" wrapText="1"/>
    </xf>
    <xf numFmtId="0" fontId="0" fillId="3" borderId="1" xfId="0" applyFill="1" applyBorder="1" applyAlignment="1">
      <alignment horizontal="center"/>
    </xf>
    <xf numFmtId="0" fontId="2" fillId="2" borderId="11" xfId="0" applyFont="1" applyFill="1" applyBorder="1" applyAlignment="1">
      <alignment horizontal="center" vertical="center" wrapText="1"/>
    </xf>
    <xf numFmtId="0" fontId="4" fillId="3" borderId="1" xfId="15" applyFill="1" applyBorder="1" applyAlignment="1">
      <alignment vertical="center" wrapText="1"/>
    </xf>
    <xf numFmtId="9" fontId="4" fillId="5" borderId="1" xfId="22" applyFont="1" applyFill="1" applyBorder="1" applyAlignment="1">
      <alignment horizontal="center" vertical="center" wrapText="1"/>
    </xf>
    <xf numFmtId="0" fontId="4" fillId="0" borderId="0" xfId="0" applyFont="1"/>
    <xf numFmtId="1" fontId="4" fillId="5" borderId="1" xfId="20" applyNumberFormat="1" applyFont="1" applyFill="1" applyBorder="1" applyAlignment="1">
      <alignment horizontal="center" vertical="center" wrapText="1"/>
    </xf>
    <xf numFmtId="0" fontId="56" fillId="0" borderId="0" xfId="0" applyFont="1"/>
    <xf numFmtId="0" fontId="6" fillId="0" borderId="0" xfId="15" applyFont="1" applyAlignment="1">
      <alignment vertical="center" wrapText="1"/>
    </xf>
    <xf numFmtId="0" fontId="4" fillId="0" borderId="0" xfId="15" applyAlignment="1">
      <alignment vertical="center" wrapText="1"/>
    </xf>
    <xf numFmtId="0" fontId="2" fillId="0" borderId="2" xfId="15" applyFont="1" applyBorder="1" applyAlignment="1">
      <alignment horizontal="center" vertical="center" wrapText="1"/>
    </xf>
    <xf numFmtId="0" fontId="2" fillId="0" borderId="0" xfId="15" applyFont="1" applyAlignment="1">
      <alignment horizontal="center" vertical="center" wrapText="1"/>
    </xf>
    <xf numFmtId="9" fontId="4" fillId="3" borderId="1" xfId="22" applyFont="1" applyFill="1" applyBorder="1" applyAlignment="1">
      <alignment horizontal="center" vertical="center" wrapText="1"/>
    </xf>
    <xf numFmtId="9" fontId="4" fillId="0" borderId="1" xfId="22" applyFont="1" applyFill="1" applyBorder="1" applyAlignment="1">
      <alignment horizontal="center" vertical="center" wrapText="1"/>
    </xf>
    <xf numFmtId="0" fontId="4" fillId="3" borderId="2" xfId="15" applyFill="1" applyBorder="1" applyAlignment="1">
      <alignment horizontal="center" vertical="center" wrapText="1"/>
    </xf>
    <xf numFmtId="0" fontId="4" fillId="3" borderId="2" xfId="15" applyFill="1" applyBorder="1" applyAlignment="1">
      <alignment vertical="center" wrapText="1"/>
    </xf>
    <xf numFmtId="0" fontId="2" fillId="3" borderId="32" xfId="15" applyFont="1" applyFill="1" applyBorder="1" applyAlignment="1">
      <alignment horizontal="center"/>
    </xf>
    <xf numFmtId="0" fontId="4" fillId="3" borderId="29" xfId="15" applyFill="1" applyBorder="1" applyAlignment="1">
      <alignment horizontal="justify" vertical="center"/>
    </xf>
    <xf numFmtId="9" fontId="4" fillId="3" borderId="1" xfId="22" applyFont="1" applyFill="1" applyBorder="1" applyAlignment="1">
      <alignment horizontal="center" vertical="center"/>
    </xf>
    <xf numFmtId="9" fontId="4" fillId="8" borderId="1" xfId="22" applyFont="1" applyFill="1" applyBorder="1" applyAlignment="1">
      <alignment horizontal="center" vertical="center"/>
    </xf>
    <xf numFmtId="9" fontId="4" fillId="0" borderId="1" xfId="22" applyFont="1" applyFill="1" applyBorder="1" applyAlignment="1">
      <alignment horizontal="justify" vertical="center"/>
    </xf>
    <xf numFmtId="0" fontId="4" fillId="0" borderId="0" xfId="15" applyAlignment="1">
      <alignment horizontal="justify" vertical="center"/>
    </xf>
    <xf numFmtId="9" fontId="4" fillId="5" borderId="1" xfId="22" applyFont="1" applyFill="1" applyBorder="1" applyAlignment="1">
      <alignment horizontal="center" vertical="center"/>
    </xf>
    <xf numFmtId="1" fontId="4" fillId="3" borderId="1" xfId="15" applyNumberFormat="1" applyFill="1" applyBorder="1" applyAlignment="1">
      <alignment horizontal="center" vertical="center" wrapText="1"/>
    </xf>
    <xf numFmtId="0" fontId="57" fillId="0" borderId="0" xfId="15" applyFont="1"/>
    <xf numFmtId="0" fontId="54" fillId="0" borderId="0" xfId="15" applyFont="1" applyAlignment="1">
      <alignment horizontal="center" vertical="top"/>
    </xf>
    <xf numFmtId="14" fontId="4" fillId="3" borderId="29" xfId="15" applyNumberFormat="1" applyFill="1" applyBorder="1" applyAlignment="1">
      <alignment vertical="center"/>
    </xf>
    <xf numFmtId="9" fontId="4" fillId="0" borderId="1" xfId="15" applyNumberFormat="1" applyBorder="1" applyAlignment="1">
      <alignment horizontal="center" vertical="center"/>
    </xf>
    <xf numFmtId="0" fontId="35" fillId="0" borderId="0" xfId="15" applyFont="1" applyAlignment="1">
      <alignment vertical="top" wrapText="1"/>
    </xf>
    <xf numFmtId="0" fontId="35" fillId="0" borderId="0" xfId="15" applyFont="1"/>
    <xf numFmtId="0" fontId="4" fillId="3" borderId="1" xfId="15" applyFill="1" applyBorder="1" applyAlignment="1">
      <alignment horizontal="justify" vertical="center"/>
    </xf>
    <xf numFmtId="9" fontId="4" fillId="3" borderId="1" xfId="15" applyNumberFormat="1" applyFill="1" applyBorder="1" applyAlignment="1">
      <alignment horizontal="center" vertical="center"/>
    </xf>
    <xf numFmtId="10" fontId="4" fillId="8" borderId="1" xfId="22" applyNumberFormat="1" applyFont="1" applyFill="1" applyBorder="1" applyAlignment="1">
      <alignment horizontal="center" vertical="center"/>
    </xf>
    <xf numFmtId="10" fontId="4" fillId="3" borderId="1" xfId="15" applyNumberFormat="1" applyFill="1" applyBorder="1" applyAlignment="1">
      <alignment horizontal="center" vertical="center"/>
    </xf>
    <xf numFmtId="0" fontId="4" fillId="3" borderId="1" xfId="15" applyFill="1" applyBorder="1"/>
    <xf numFmtId="0" fontId="2" fillId="16" borderId="4" xfId="15" applyFont="1" applyFill="1" applyBorder="1" applyAlignment="1">
      <alignment horizontal="center" vertical="center" wrapText="1"/>
    </xf>
    <xf numFmtId="9" fontId="4" fillId="16" borderId="4" xfId="15" applyNumberFormat="1" applyFill="1" applyBorder="1" applyAlignment="1">
      <alignment horizontal="center" vertical="center" wrapText="1"/>
    </xf>
    <xf numFmtId="0" fontId="4" fillId="16" borderId="4" xfId="15" applyFill="1" applyBorder="1" applyAlignment="1">
      <alignment horizontal="center" vertical="center" wrapText="1"/>
    </xf>
    <xf numFmtId="0" fontId="2" fillId="16" borderId="4" xfId="15" applyFont="1" applyFill="1" applyBorder="1" applyAlignment="1">
      <alignment vertical="center" wrapText="1"/>
    </xf>
    <xf numFmtId="0" fontId="4" fillId="16" borderId="0" xfId="15" applyFill="1"/>
    <xf numFmtId="14" fontId="4" fillId="3" borderId="1" xfId="15" applyNumberFormat="1" applyFill="1" applyBorder="1" applyAlignment="1">
      <alignment vertical="center" wrapText="1"/>
    </xf>
    <xf numFmtId="9" fontId="4" fillId="3" borderId="1" xfId="15" applyNumberFormat="1" applyFill="1" applyBorder="1" applyAlignment="1">
      <alignment horizontal="center" vertical="center" wrapText="1"/>
    </xf>
    <xf numFmtId="9" fontId="4" fillId="8" borderId="1" xfId="22" applyFont="1" applyFill="1" applyBorder="1" applyAlignment="1">
      <alignment horizontal="center" vertical="center" wrapText="1"/>
    </xf>
    <xf numFmtId="14" fontId="4" fillId="3" borderId="1" xfId="15" applyNumberFormat="1" applyFill="1" applyBorder="1" applyAlignment="1">
      <alignment horizontal="justify" vertical="center" wrapText="1"/>
    </xf>
    <xf numFmtId="14" fontId="4" fillId="3" borderId="29" xfId="15" applyNumberFormat="1" applyFill="1" applyBorder="1" applyAlignment="1">
      <alignment horizontal="center" vertical="center"/>
    </xf>
    <xf numFmtId="1" fontId="4" fillId="3" borderId="29" xfId="15" applyNumberFormat="1" applyFill="1" applyBorder="1" applyAlignment="1">
      <alignment horizontal="center" vertical="center"/>
    </xf>
    <xf numFmtId="0" fontId="4" fillId="3" borderId="1" xfId="15" applyFill="1" applyBorder="1" applyAlignment="1">
      <alignment wrapText="1"/>
    </xf>
    <xf numFmtId="14" fontId="4" fillId="3" borderId="1" xfId="15" applyNumberFormat="1" applyFill="1" applyBorder="1" applyAlignment="1">
      <alignment horizontal="center" vertical="center" wrapText="1"/>
    </xf>
    <xf numFmtId="9" fontId="4" fillId="4" borderId="1" xfId="22" applyFont="1" applyFill="1" applyBorder="1" applyAlignment="1">
      <alignment horizontal="center" vertical="center"/>
    </xf>
    <xf numFmtId="9" fontId="4" fillId="3" borderId="0" xfId="22" applyFont="1" applyFill="1" applyBorder="1" applyAlignment="1">
      <alignment horizontal="center" vertical="center"/>
    </xf>
    <xf numFmtId="0" fontId="2" fillId="3" borderId="32" xfId="0" applyFont="1" applyFill="1" applyBorder="1" applyAlignment="1">
      <alignment horizontal="center"/>
    </xf>
    <xf numFmtId="9" fontId="4" fillId="0" borderId="7" xfId="0" applyNumberFormat="1" applyFont="1" applyBorder="1" applyAlignment="1">
      <alignment horizontal="center" vertical="center" wrapText="1"/>
    </xf>
    <xf numFmtId="165" fontId="4" fillId="4" borderId="52" xfId="20" applyNumberFormat="1" applyFont="1" applyFill="1" applyBorder="1" applyAlignment="1">
      <alignment horizontal="center" vertical="center" wrapText="1"/>
    </xf>
    <xf numFmtId="10" fontId="0" fillId="0" borderId="55" xfId="0" applyNumberFormat="1" applyBorder="1" applyAlignment="1">
      <alignment horizontal="center" vertical="center"/>
    </xf>
    <xf numFmtId="9" fontId="4" fillId="0" borderId="11" xfId="0" applyNumberFormat="1" applyFont="1" applyBorder="1" applyAlignment="1">
      <alignment horizontal="center" vertical="center" wrapText="1"/>
    </xf>
    <xf numFmtId="165" fontId="4" fillId="8" borderId="25" xfId="20" applyNumberFormat="1" applyFont="1" applyFill="1" applyBorder="1" applyAlignment="1">
      <alignment horizontal="center" vertical="center" wrapText="1"/>
    </xf>
    <xf numFmtId="10" fontId="0" fillId="0" borderId="17" xfId="0" applyNumberFormat="1" applyBorder="1" applyAlignment="1">
      <alignment horizontal="center" vertical="center"/>
    </xf>
    <xf numFmtId="165" fontId="4" fillId="8" borderId="36" xfId="20" applyNumberFormat="1" applyFont="1" applyFill="1" applyBorder="1" applyAlignment="1">
      <alignment horizontal="center" vertical="center" wrapText="1"/>
    </xf>
    <xf numFmtId="10" fontId="0" fillId="0" borderId="22" xfId="0" applyNumberFormat="1" applyBorder="1" applyAlignment="1">
      <alignment horizontal="center" vertical="center"/>
    </xf>
    <xf numFmtId="0" fontId="2" fillId="0" borderId="0" xfId="0" applyFont="1" applyAlignment="1">
      <alignment horizontal="center"/>
    </xf>
    <xf numFmtId="0" fontId="2" fillId="3" borderId="2" xfId="0" applyFont="1" applyFill="1" applyBorder="1" applyAlignment="1">
      <alignment horizontal="center"/>
    </xf>
    <xf numFmtId="0" fontId="2" fillId="3" borderId="56" xfId="0" applyFont="1" applyFill="1" applyBorder="1" applyAlignment="1">
      <alignment horizontal="center" vertical="center" wrapText="1"/>
    </xf>
    <xf numFmtId="9" fontId="4" fillId="3" borderId="14" xfId="0" applyNumberFormat="1" applyFont="1" applyFill="1" applyBorder="1" applyAlignment="1">
      <alignment horizontal="center" vertical="center" wrapText="1"/>
    </xf>
    <xf numFmtId="0" fontId="4" fillId="3" borderId="14" xfId="0" applyFont="1" applyFill="1" applyBorder="1" applyAlignment="1">
      <alignment horizontal="center" vertical="center" wrapText="1"/>
    </xf>
    <xf numFmtId="0" fontId="2" fillId="3" borderId="14" xfId="0" applyFont="1" applyFill="1" applyBorder="1" applyAlignment="1">
      <alignment horizontal="center" vertical="center" wrapText="1"/>
    </xf>
    <xf numFmtId="0" fontId="2" fillId="0" borderId="14" xfId="0" applyFont="1" applyBorder="1" applyAlignment="1">
      <alignment vertical="center" wrapText="1"/>
    </xf>
    <xf numFmtId="0" fontId="2" fillId="0" borderId="57" xfId="0" applyFont="1" applyBorder="1" applyAlignment="1">
      <alignment vertical="center" wrapText="1"/>
    </xf>
    <xf numFmtId="2" fontId="0" fillId="0" borderId="0" xfId="0" applyNumberFormat="1"/>
    <xf numFmtId="1" fontId="12" fillId="0" borderId="1" xfId="0" applyNumberFormat="1" applyFont="1" applyBorder="1" applyAlignment="1">
      <alignment horizontal="center" vertical="center"/>
    </xf>
    <xf numFmtId="4" fontId="6" fillId="4" borderId="1" xfId="0" applyNumberFormat="1" applyFont="1" applyFill="1" applyBorder="1" applyAlignment="1">
      <alignment horizontal="center" vertical="center"/>
    </xf>
    <xf numFmtId="0" fontId="2" fillId="0" borderId="39" xfId="0" applyFont="1" applyBorder="1" applyAlignment="1">
      <alignment horizontal="center" vertical="center" wrapText="1"/>
    </xf>
    <xf numFmtId="165" fontId="0" fillId="0" borderId="40" xfId="0" applyNumberFormat="1" applyBorder="1" applyAlignment="1">
      <alignment horizontal="center" vertical="center"/>
    </xf>
    <xf numFmtId="0" fontId="0" fillId="3" borderId="40" xfId="0" applyFill="1" applyBorder="1" applyAlignment="1">
      <alignment horizontal="center" vertical="center" wrapText="1"/>
    </xf>
    <xf numFmtId="0" fontId="2" fillId="0" borderId="1" xfId="0" applyFont="1" applyBorder="1" applyAlignment="1">
      <alignment horizontal="center" vertical="center" wrapText="1"/>
    </xf>
    <xf numFmtId="49" fontId="6" fillId="0" borderId="1" xfId="0" applyNumberFormat="1" applyFont="1" applyBorder="1" applyAlignment="1">
      <alignment horizontal="center" vertical="center"/>
    </xf>
    <xf numFmtId="0" fontId="0" fillId="3" borderId="1" xfId="0" applyFill="1" applyBorder="1" applyAlignment="1">
      <alignment horizontal="justify" vertical="center" wrapText="1"/>
    </xf>
    <xf numFmtId="0" fontId="4" fillId="3" borderId="1" xfId="0" applyFont="1" applyFill="1" applyBorder="1" applyAlignment="1">
      <alignment horizontal="center" vertical="center" wrapText="1"/>
    </xf>
    <xf numFmtId="0" fontId="88" fillId="0" borderId="1" xfId="1" applyBorder="1" applyAlignment="1">
      <alignment horizontal="justify" vertical="center"/>
    </xf>
    <xf numFmtId="0" fontId="4" fillId="3" borderId="0" xfId="15" applyFill="1" applyAlignment="1">
      <alignment vertical="center"/>
    </xf>
    <xf numFmtId="165" fontId="0" fillId="0" borderId="1" xfId="0" applyNumberFormat="1" applyBorder="1" applyAlignment="1">
      <alignment horizontal="center" vertical="center"/>
    </xf>
    <xf numFmtId="0" fontId="0" fillId="3" borderId="1" xfId="0" applyFill="1" applyBorder="1" applyAlignment="1">
      <alignment horizontal="center" vertical="center"/>
    </xf>
    <xf numFmtId="0" fontId="0" fillId="3" borderId="1" xfId="0" applyFill="1" applyBorder="1"/>
    <xf numFmtId="0" fontId="31" fillId="0" borderId="1" xfId="0" applyFont="1" applyBorder="1" applyAlignment="1">
      <alignment horizontal="center" vertical="center" wrapText="1"/>
    </xf>
    <xf numFmtId="14" fontId="4" fillId="3" borderId="1" xfId="0" applyNumberFormat="1" applyFont="1" applyFill="1" applyBorder="1" applyAlignment="1">
      <alignment vertical="center" wrapText="1"/>
    </xf>
    <xf numFmtId="9" fontId="0" fillId="8" borderId="1" xfId="0" applyNumberFormat="1" applyFill="1" applyBorder="1" applyAlignment="1">
      <alignment horizontal="center" vertical="center" wrapText="1"/>
    </xf>
    <xf numFmtId="14" fontId="0" fillId="3" borderId="1" xfId="0" applyNumberFormat="1" applyFill="1" applyBorder="1" applyAlignment="1">
      <alignment horizontal="center" vertical="center"/>
    </xf>
    <xf numFmtId="14" fontId="4" fillId="3" borderId="1" xfId="0" applyNumberFormat="1" applyFont="1" applyFill="1" applyBorder="1" applyAlignment="1">
      <alignment horizontal="center" vertical="center" wrapText="1"/>
    </xf>
    <xf numFmtId="0" fontId="4" fillId="3" borderId="1" xfId="0" applyFont="1" applyFill="1" applyBorder="1" applyAlignment="1">
      <alignment vertical="center" wrapText="1"/>
    </xf>
    <xf numFmtId="0" fontId="0" fillId="0" borderId="0" xfId="0" applyAlignment="1">
      <alignment vertical="center" wrapText="1"/>
    </xf>
    <xf numFmtId="14" fontId="0" fillId="3" borderId="29" xfId="0" applyNumberFormat="1" applyFill="1" applyBorder="1" applyAlignment="1">
      <alignment horizontal="center" vertical="center"/>
    </xf>
    <xf numFmtId="0" fontId="4" fillId="3" borderId="2" xfId="0" applyFont="1" applyFill="1" applyBorder="1" applyAlignment="1">
      <alignment horizontal="center" vertical="center" wrapText="1"/>
    </xf>
    <xf numFmtId="10" fontId="4" fillId="5" borderId="1" xfId="15" applyNumberFormat="1" applyFill="1" applyBorder="1" applyAlignment="1">
      <alignment vertical="center"/>
    </xf>
    <xf numFmtId="10" fontId="4" fillId="8" borderId="1" xfId="15" applyNumberFormat="1" applyFill="1" applyBorder="1" applyAlignment="1">
      <alignment horizontal="center" vertical="center"/>
    </xf>
    <xf numFmtId="10" fontId="4" fillId="0" borderId="1" xfId="22" applyNumberFormat="1" applyFont="1" applyFill="1" applyBorder="1" applyAlignment="1">
      <alignment horizontal="center" vertical="center"/>
    </xf>
    <xf numFmtId="9" fontId="4" fillId="3" borderId="1" xfId="22" applyFont="1" applyFill="1" applyBorder="1" applyAlignment="1">
      <alignment horizontal="justify" vertical="center"/>
    </xf>
    <xf numFmtId="10" fontId="4" fillId="5" borderId="1" xfId="15" applyNumberFormat="1" applyFill="1" applyBorder="1" applyAlignment="1">
      <alignment horizontal="justify" vertical="center"/>
    </xf>
    <xf numFmtId="10" fontId="4" fillId="0" borderId="1" xfId="15" applyNumberFormat="1" applyBorder="1" applyAlignment="1">
      <alignment horizontal="justify" vertical="center"/>
    </xf>
    <xf numFmtId="14" fontId="4" fillId="3" borderId="1" xfId="15" applyNumberFormat="1" applyFill="1" applyBorder="1" applyAlignment="1">
      <alignment horizontal="justify" vertical="center"/>
    </xf>
    <xf numFmtId="10" fontId="4" fillId="4" borderId="1" xfId="15" applyNumberFormat="1" applyFill="1" applyBorder="1" applyAlignment="1">
      <alignment horizontal="justify" vertical="center"/>
    </xf>
    <xf numFmtId="49" fontId="4" fillId="3" borderId="1" xfId="15" applyNumberFormat="1" applyFill="1" applyBorder="1" applyAlignment="1">
      <alignment horizontal="center" vertical="center"/>
    </xf>
    <xf numFmtId="0" fontId="6" fillId="3" borderId="0" xfId="15" applyFont="1" applyFill="1"/>
    <xf numFmtId="0" fontId="2" fillId="3" borderId="0" xfId="15" applyFont="1" applyFill="1" applyAlignment="1">
      <alignment horizontal="center" vertical="top"/>
    </xf>
    <xf numFmtId="0" fontId="2" fillId="3" borderId="1" xfId="15" applyFont="1" applyFill="1" applyBorder="1" applyAlignment="1">
      <alignment horizontal="center" vertical="top" wrapText="1"/>
    </xf>
    <xf numFmtId="0" fontId="2" fillId="3" borderId="2" xfId="15" applyFont="1" applyFill="1" applyBorder="1" applyAlignment="1">
      <alignment horizontal="center" vertical="top"/>
    </xf>
    <xf numFmtId="0" fontId="2" fillId="3" borderId="3" xfId="15" applyFont="1" applyFill="1" applyBorder="1" applyAlignment="1">
      <alignment horizontal="center" vertical="top" wrapText="1"/>
    </xf>
    <xf numFmtId="0" fontId="2" fillId="3" borderId="29" xfId="15" applyFont="1" applyFill="1" applyBorder="1" applyAlignment="1">
      <alignment horizontal="center" vertical="center" wrapText="1"/>
    </xf>
    <xf numFmtId="0" fontId="2" fillId="3" borderId="1" xfId="15" applyFont="1" applyFill="1" applyBorder="1" applyAlignment="1">
      <alignment horizontal="center" vertical="center" wrapText="1"/>
    </xf>
    <xf numFmtId="0" fontId="2" fillId="3" borderId="4" xfId="15" applyFont="1" applyFill="1" applyBorder="1" applyAlignment="1">
      <alignment vertical="center" wrapText="1"/>
    </xf>
    <xf numFmtId="0" fontId="2" fillId="3" borderId="26" xfId="15" applyFont="1" applyFill="1" applyBorder="1" applyAlignment="1">
      <alignment horizontal="center" vertical="center" wrapText="1"/>
    </xf>
    <xf numFmtId="0" fontId="2" fillId="3" borderId="5" xfId="15" applyFont="1" applyFill="1" applyBorder="1" applyAlignment="1">
      <alignment horizontal="center" vertical="center" wrapText="1"/>
    </xf>
    <xf numFmtId="0" fontId="2" fillId="3" borderId="50" xfId="15" applyFont="1" applyFill="1" applyBorder="1" applyAlignment="1">
      <alignment horizontal="center" vertical="center" wrapText="1"/>
    </xf>
    <xf numFmtId="0" fontId="2" fillId="3" borderId="27" xfId="15" applyFont="1" applyFill="1" applyBorder="1" applyAlignment="1">
      <alignment horizontal="center" vertical="center" wrapText="1"/>
    </xf>
    <xf numFmtId="0" fontId="42" fillId="0" borderId="0" xfId="15" applyFont="1"/>
    <xf numFmtId="0" fontId="59" fillId="0" borderId="0" xfId="15" applyFont="1"/>
    <xf numFmtId="1" fontId="0" fillId="7" borderId="1" xfId="0" applyNumberFormat="1" applyFill="1" applyBorder="1" applyAlignment="1">
      <alignment horizontal="center" vertical="center" wrapText="1"/>
    </xf>
    <xf numFmtId="1" fontId="4" fillId="7" borderId="1" xfId="0" applyNumberFormat="1" applyFont="1" applyFill="1" applyBorder="1" applyAlignment="1">
      <alignment horizontal="center" vertical="center" wrapText="1"/>
    </xf>
    <xf numFmtId="165" fontId="0" fillId="7" borderId="1" xfId="0" applyNumberFormat="1" applyFill="1" applyBorder="1" applyAlignment="1">
      <alignment horizontal="justify" vertical="center" wrapText="1"/>
    </xf>
    <xf numFmtId="1" fontId="54" fillId="5" borderId="1" xfId="0" applyNumberFormat="1" applyFont="1" applyFill="1" applyBorder="1" applyAlignment="1">
      <alignment horizontal="center" vertical="center" wrapText="1"/>
    </xf>
    <xf numFmtId="1" fontId="60" fillId="5" borderId="1" xfId="0" applyNumberFormat="1" applyFont="1" applyFill="1" applyBorder="1" applyAlignment="1">
      <alignment horizontal="center" vertical="center" wrapText="1"/>
    </xf>
    <xf numFmtId="0" fontId="2" fillId="2" borderId="1" xfId="15" applyFont="1" applyFill="1" applyBorder="1" applyAlignment="1">
      <alignment horizontal="justify" vertical="center" wrapText="1"/>
    </xf>
    <xf numFmtId="0" fontId="2" fillId="2" borderId="3" xfId="15" applyFont="1" applyFill="1" applyBorder="1" applyAlignment="1">
      <alignment horizontal="justify" vertical="center" wrapText="1"/>
    </xf>
    <xf numFmtId="0" fontId="4" fillId="0" borderId="0" xfId="15" applyAlignment="1">
      <alignment horizontal="justify" vertical="center" wrapText="1"/>
    </xf>
    <xf numFmtId="0" fontId="6" fillId="0" borderId="0" xfId="15" applyFont="1" applyAlignment="1">
      <alignment horizontal="center" vertical="center" wrapText="1"/>
    </xf>
    <xf numFmtId="0" fontId="4" fillId="0" borderId="1" xfId="15" applyBorder="1" applyAlignment="1">
      <alignment horizontal="center"/>
    </xf>
    <xf numFmtId="0" fontId="2" fillId="2" borderId="30" xfId="15" applyFont="1" applyFill="1" applyBorder="1" applyAlignment="1">
      <alignment horizontal="center" vertical="center" wrapText="1"/>
    </xf>
    <xf numFmtId="0" fontId="0" fillId="3" borderId="1" xfId="0" applyFill="1" applyBorder="1" applyAlignment="1">
      <alignment vertical="center" wrapText="1"/>
    </xf>
    <xf numFmtId="0" fontId="4" fillId="3" borderId="1" xfId="15" applyFill="1" applyBorder="1" applyAlignment="1">
      <alignment horizontal="center"/>
    </xf>
    <xf numFmtId="0" fontId="4" fillId="0" borderId="50" xfId="15" applyBorder="1" applyAlignment="1">
      <alignment horizontal="center" vertical="center" wrapText="1"/>
    </xf>
    <xf numFmtId="1" fontId="4" fillId="4" borderId="1" xfId="20" applyNumberFormat="1" applyFont="1" applyFill="1" applyBorder="1" applyAlignment="1">
      <alignment horizontal="center" vertical="center" wrapText="1"/>
    </xf>
    <xf numFmtId="0" fontId="61" fillId="0" borderId="2" xfId="0" applyFont="1" applyBorder="1" applyAlignment="1">
      <alignment horizontal="center" vertical="center" wrapText="1"/>
    </xf>
    <xf numFmtId="0" fontId="4" fillId="2" borderId="28" xfId="0" applyFont="1" applyFill="1" applyBorder="1" applyAlignment="1">
      <alignment horizontal="center" vertical="center" wrapText="1"/>
    </xf>
    <xf numFmtId="0" fontId="0" fillId="3" borderId="29" xfId="0" applyFill="1" applyBorder="1" applyAlignment="1">
      <alignment horizontal="center" vertical="center"/>
    </xf>
    <xf numFmtId="9" fontId="4" fillId="6" borderId="1" xfId="22" applyFont="1" applyFill="1" applyBorder="1" applyAlignment="1">
      <alignment horizontal="center" vertical="center" wrapText="1"/>
    </xf>
    <xf numFmtId="0" fontId="0" fillId="3" borderId="1" xfId="0" applyFill="1" applyBorder="1" applyAlignment="1">
      <alignment horizontal="justify" vertical="top" wrapText="1"/>
    </xf>
    <xf numFmtId="1" fontId="4" fillId="3" borderId="1" xfId="0" applyNumberFormat="1" applyFont="1" applyFill="1" applyBorder="1" applyAlignment="1">
      <alignment vertical="center" wrapText="1"/>
    </xf>
    <xf numFmtId="1" fontId="0" fillId="3" borderId="51" xfId="0" applyNumberFormat="1" applyFill="1" applyBorder="1" applyAlignment="1">
      <alignment vertical="center" wrapText="1"/>
    </xf>
    <xf numFmtId="0" fontId="4" fillId="3" borderId="29" xfId="0" applyFont="1" applyFill="1" applyBorder="1" applyAlignment="1">
      <alignment horizontal="center" vertical="center"/>
    </xf>
    <xf numFmtId="10" fontId="0" fillId="10" borderId="1" xfId="0" applyNumberFormat="1" applyFill="1" applyBorder="1" applyAlignment="1">
      <alignment horizontal="center" vertical="center"/>
    </xf>
    <xf numFmtId="1" fontId="0" fillId="3" borderId="0" xfId="0" applyNumberFormat="1" applyFill="1" applyAlignment="1">
      <alignment horizontal="center" vertical="center" wrapText="1"/>
    </xf>
    <xf numFmtId="0" fontId="4" fillId="0" borderId="28" xfId="0" applyFont="1" applyBorder="1" applyAlignment="1">
      <alignment horizontal="center" vertical="center" wrapText="1"/>
    </xf>
    <xf numFmtId="9" fontId="4" fillId="3" borderId="1" xfId="20" applyFont="1" applyFill="1" applyBorder="1" applyAlignment="1">
      <alignment horizontal="center" vertical="center"/>
    </xf>
    <xf numFmtId="10" fontId="0" fillId="0" borderId="1" xfId="0" applyNumberFormat="1" applyBorder="1" applyAlignment="1">
      <alignment horizontal="center" vertical="center"/>
    </xf>
    <xf numFmtId="1" fontId="0" fillId="3" borderId="1" xfId="0" applyNumberFormat="1" applyFill="1" applyBorder="1" applyAlignment="1">
      <alignment vertical="center" wrapText="1"/>
    </xf>
    <xf numFmtId="10" fontId="4" fillId="0" borderId="1" xfId="0" applyNumberFormat="1" applyFont="1" applyBorder="1" applyAlignment="1">
      <alignment horizontal="center" vertical="center"/>
    </xf>
    <xf numFmtId="0" fontId="4" fillId="3" borderId="1" xfId="0" applyFont="1" applyFill="1" applyBorder="1" applyAlignment="1">
      <alignment vertical="center"/>
    </xf>
    <xf numFmtId="1" fontId="0" fillId="3" borderId="0" xfId="0" applyNumberFormat="1" applyFill="1"/>
    <xf numFmtId="9" fontId="0" fillId="3" borderId="1" xfId="0" applyNumberFormat="1" applyFill="1" applyBorder="1" applyAlignment="1">
      <alignment horizontal="center" vertical="center"/>
    </xf>
    <xf numFmtId="49" fontId="4" fillId="3" borderId="1" xfId="0" applyNumberFormat="1" applyFont="1" applyFill="1" applyBorder="1" applyAlignment="1">
      <alignment horizontal="center" vertical="center"/>
    </xf>
    <xf numFmtId="10" fontId="0" fillId="0" borderId="1" xfId="0" applyNumberFormat="1" applyBorder="1" applyAlignment="1">
      <alignment horizontal="justify" vertical="center"/>
    </xf>
    <xf numFmtId="0" fontId="4" fillId="3" borderId="1" xfId="0" applyFont="1" applyFill="1" applyBorder="1" applyAlignment="1">
      <alignment horizontal="justify" vertical="center"/>
    </xf>
    <xf numFmtId="9" fontId="4" fillId="3" borderId="1" xfId="20" applyFont="1" applyFill="1" applyBorder="1" applyAlignment="1">
      <alignment horizontal="center" vertical="center" wrapText="1"/>
    </xf>
    <xf numFmtId="9" fontId="4" fillId="0" borderId="1" xfId="20" applyFont="1" applyFill="1" applyBorder="1" applyAlignment="1">
      <alignment horizontal="center" vertical="center" wrapText="1"/>
    </xf>
    <xf numFmtId="9" fontId="0" fillId="3" borderId="1" xfId="0" applyNumberFormat="1" applyFill="1" applyBorder="1" applyAlignment="1">
      <alignment horizontal="center" vertical="center" wrapText="1"/>
    </xf>
    <xf numFmtId="9" fontId="0" fillId="6" borderId="1" xfId="0" applyNumberFormat="1" applyFill="1" applyBorder="1" applyAlignment="1">
      <alignment horizontal="center" vertical="center" wrapText="1"/>
    </xf>
    <xf numFmtId="0" fontId="4" fillId="3" borderId="2" xfId="0" applyFont="1" applyFill="1" applyBorder="1" applyAlignment="1">
      <alignment vertical="center" wrapText="1"/>
    </xf>
    <xf numFmtId="0" fontId="0" fillId="3" borderId="1" xfId="0" applyFill="1" applyBorder="1" applyAlignment="1">
      <alignment vertical="center"/>
    </xf>
    <xf numFmtId="10" fontId="4" fillId="10" borderId="1" xfId="20" applyNumberFormat="1" applyFont="1" applyFill="1" applyBorder="1" applyAlignment="1">
      <alignment horizontal="center" vertical="center"/>
    </xf>
    <xf numFmtId="10" fontId="0" fillId="3" borderId="1" xfId="0" applyNumberFormat="1" applyFill="1" applyBorder="1" applyAlignment="1">
      <alignment horizontal="center" vertical="center"/>
    </xf>
    <xf numFmtId="0" fontId="52" fillId="3" borderId="0" xfId="15" applyFont="1" applyFill="1"/>
    <xf numFmtId="0" fontId="30" fillId="0" borderId="1" xfId="15" applyFont="1" applyBorder="1" applyAlignment="1">
      <alignment horizontal="center" vertical="center"/>
    </xf>
    <xf numFmtId="9" fontId="30" fillId="0" borderId="1" xfId="15" applyNumberFormat="1" applyFont="1" applyBorder="1" applyAlignment="1">
      <alignment horizontal="center" vertical="center"/>
    </xf>
    <xf numFmtId="0" fontId="2" fillId="0" borderId="1" xfId="15" applyFont="1" applyBorder="1"/>
    <xf numFmtId="14" fontId="0" fillId="3" borderId="0" xfId="0" applyNumberFormat="1" applyFill="1" applyAlignment="1">
      <alignment horizontal="center" vertical="center" wrapText="1"/>
    </xf>
    <xf numFmtId="0" fontId="0" fillId="3" borderId="0" xfId="0" applyFill="1" applyAlignment="1">
      <alignment horizontal="center"/>
    </xf>
    <xf numFmtId="0" fontId="1" fillId="0" borderId="1" xfId="0" applyFont="1" applyBorder="1" applyAlignment="1">
      <alignment horizontal="center" vertical="center" wrapText="1"/>
    </xf>
    <xf numFmtId="0" fontId="4" fillId="0" borderId="1" xfId="18" applyBorder="1" applyAlignment="1">
      <alignment horizontal="center" vertical="center" wrapText="1"/>
    </xf>
    <xf numFmtId="0" fontId="2" fillId="2" borderId="7" xfId="15" applyFont="1" applyFill="1" applyBorder="1" applyAlignment="1">
      <alignment horizontal="center" vertical="center" wrapText="1"/>
    </xf>
    <xf numFmtId="0" fontId="4" fillId="0" borderId="19" xfId="15" applyBorder="1" applyAlignment="1">
      <alignment horizontal="center" vertical="center" wrapText="1"/>
    </xf>
    <xf numFmtId="177" fontId="4" fillId="3" borderId="28" xfId="3" applyNumberFormat="1" applyFont="1" applyFill="1" applyBorder="1" applyAlignment="1">
      <alignment horizontal="center" vertical="center" wrapText="1"/>
    </xf>
    <xf numFmtId="0" fontId="31" fillId="0" borderId="1" xfId="15" applyFont="1" applyBorder="1" applyAlignment="1">
      <alignment horizontal="center" vertical="center" wrapText="1"/>
    </xf>
    <xf numFmtId="0" fontId="31" fillId="0" borderId="1" xfId="15" applyFont="1" applyBorder="1" applyAlignment="1">
      <alignment vertical="center" wrapText="1"/>
    </xf>
    <xf numFmtId="0" fontId="62" fillId="0" borderId="1" xfId="0" applyFont="1" applyBorder="1" applyAlignment="1">
      <alignment vertical="center" wrapText="1"/>
    </xf>
    <xf numFmtId="0" fontId="63" fillId="0" borderId="0" xfId="0" applyFont="1"/>
    <xf numFmtId="10" fontId="63" fillId="0" borderId="0" xfId="20" applyNumberFormat="1" applyFont="1"/>
    <xf numFmtId="0" fontId="0" fillId="0" borderId="0" xfId="0" applyProtection="1">
      <protection locked="0"/>
    </xf>
    <xf numFmtId="0" fontId="64" fillId="0" borderId="0" xfId="0" applyFont="1" applyProtection="1">
      <protection locked="0"/>
    </xf>
    <xf numFmtId="0" fontId="0" fillId="18" borderId="58" xfId="0" applyFill="1" applyBorder="1" applyProtection="1">
      <protection locked="0"/>
    </xf>
    <xf numFmtId="0" fontId="65" fillId="19" borderId="1" xfId="0" applyFont="1" applyFill="1" applyBorder="1" applyAlignment="1">
      <alignment horizontal="center" vertical="center"/>
    </xf>
    <xf numFmtId="0" fontId="65" fillId="19" borderId="19" xfId="0" applyFont="1" applyFill="1" applyBorder="1" applyAlignment="1">
      <alignment horizontal="center" vertical="center"/>
    </xf>
    <xf numFmtId="0" fontId="65" fillId="19" borderId="29" xfId="0" applyFont="1" applyFill="1" applyBorder="1" applyAlignment="1">
      <alignment horizontal="center" vertical="center"/>
    </xf>
    <xf numFmtId="0" fontId="65" fillId="19" borderId="2" xfId="0" applyFont="1" applyFill="1" applyBorder="1" applyAlignment="1">
      <alignment horizontal="center" vertical="center"/>
    </xf>
    <xf numFmtId="10" fontId="65" fillId="20" borderId="28" xfId="20" applyNumberFormat="1" applyFont="1" applyFill="1" applyBorder="1" applyAlignment="1">
      <alignment horizontal="center" vertical="center"/>
    </xf>
    <xf numFmtId="0" fontId="65" fillId="20" borderId="1" xfId="0" applyFont="1" applyFill="1" applyBorder="1" applyAlignment="1">
      <alignment horizontal="center" vertical="center"/>
    </xf>
    <xf numFmtId="10" fontId="65" fillId="20" borderId="1" xfId="20" applyNumberFormat="1" applyFont="1" applyFill="1" applyBorder="1" applyAlignment="1">
      <alignment horizontal="center" vertical="center"/>
    </xf>
    <xf numFmtId="0" fontId="65" fillId="20" borderId="19" xfId="0" applyFont="1" applyFill="1" applyBorder="1" applyAlignment="1">
      <alignment horizontal="center" vertical="center"/>
    </xf>
    <xf numFmtId="0" fontId="65" fillId="20" borderId="31" xfId="0" applyFont="1" applyFill="1" applyBorder="1" applyAlignment="1">
      <alignment horizontal="center" vertical="center"/>
    </xf>
    <xf numFmtId="0" fontId="65" fillId="20" borderId="32" xfId="0" applyFont="1" applyFill="1" applyBorder="1" applyAlignment="1">
      <alignment horizontal="center" vertical="center"/>
    </xf>
    <xf numFmtId="0" fontId="63" fillId="7" borderId="59" xfId="0" applyFont="1" applyFill="1" applyBorder="1"/>
    <xf numFmtId="10" fontId="63" fillId="0" borderId="28" xfId="20" applyNumberFormat="1" applyFont="1" applyBorder="1"/>
    <xf numFmtId="0" fontId="63" fillId="0" borderId="1" xfId="0" applyFont="1" applyBorder="1"/>
    <xf numFmtId="0" fontId="63" fillId="0" borderId="19" xfId="0" applyFont="1" applyBorder="1"/>
    <xf numFmtId="0" fontId="63" fillId="21" borderId="29" xfId="0" applyFont="1" applyFill="1" applyBorder="1"/>
    <xf numFmtId="0" fontId="63" fillId="21" borderId="1" xfId="0" applyFont="1" applyFill="1" applyBorder="1"/>
    <xf numFmtId="1" fontId="0" fillId="21" borderId="2" xfId="0" applyNumberFormat="1" applyFill="1" applyBorder="1" applyAlignment="1">
      <alignment horizontal="center"/>
    </xf>
    <xf numFmtId="165" fontId="4" fillId="8" borderId="1" xfId="20" applyNumberFormat="1" applyFont="1" applyFill="1" applyBorder="1" applyAlignment="1">
      <alignment horizontal="center" vertical="center" wrapText="1"/>
    </xf>
    <xf numFmtId="0" fontId="4" fillId="0" borderId="0" xfId="15" applyAlignment="1">
      <alignment horizontal="justify"/>
    </xf>
    <xf numFmtId="9" fontId="0" fillId="0" borderId="0" xfId="0" applyNumberFormat="1"/>
    <xf numFmtId="0" fontId="6" fillId="3" borderId="0" xfId="17" applyFont="1" applyFill="1"/>
    <xf numFmtId="0" fontId="14" fillId="3" borderId="0" xfId="17" applyFill="1"/>
    <xf numFmtId="14" fontId="4" fillId="0" borderId="1" xfId="18" applyNumberFormat="1" applyBorder="1" applyAlignment="1">
      <alignment horizontal="center" vertical="center" wrapText="1"/>
    </xf>
    <xf numFmtId="1" fontId="4" fillId="0" borderId="1" xfId="18" applyNumberFormat="1" applyBorder="1" applyAlignment="1">
      <alignment horizontal="center" vertical="center" wrapText="1"/>
    </xf>
    <xf numFmtId="10" fontId="4" fillId="0" borderId="1" xfId="18" quotePrefix="1" applyNumberFormat="1" applyBorder="1" applyAlignment="1">
      <alignment horizontal="center" vertical="center" wrapText="1"/>
    </xf>
    <xf numFmtId="0" fontId="57" fillId="0" borderId="0" xfId="17" applyFont="1"/>
    <xf numFmtId="0" fontId="54" fillId="0" borderId="0" xfId="17" applyFont="1" applyAlignment="1">
      <alignment vertical="center"/>
    </xf>
    <xf numFmtId="0" fontId="0" fillId="3" borderId="0" xfId="0" applyFill="1" applyAlignment="1">
      <alignment vertical="center" wrapText="1"/>
    </xf>
    <xf numFmtId="0" fontId="2" fillId="2" borderId="30" xfId="0" applyFont="1" applyFill="1" applyBorder="1" applyAlignment="1">
      <alignment vertical="center" wrapText="1"/>
    </xf>
    <xf numFmtId="0" fontId="3" fillId="2" borderId="3" xfId="0" applyFont="1" applyFill="1" applyBorder="1" applyAlignment="1">
      <alignment horizontal="center" vertical="center" wrapText="1"/>
    </xf>
    <xf numFmtId="0" fontId="2" fillId="2" borderId="44" xfId="0" applyFont="1" applyFill="1" applyBorder="1" applyAlignment="1">
      <alignment vertical="center" wrapText="1"/>
    </xf>
    <xf numFmtId="9" fontId="10" fillId="0" borderId="60" xfId="20" applyFont="1" applyFill="1" applyBorder="1" applyAlignment="1">
      <alignment horizontal="left" vertical="center" wrapText="1"/>
    </xf>
    <xf numFmtId="9" fontId="10" fillId="0" borderId="59" xfId="20" applyFont="1" applyFill="1" applyBorder="1" applyAlignment="1">
      <alignment horizontal="left" vertical="center" wrapText="1"/>
    </xf>
    <xf numFmtId="9" fontId="10" fillId="0" borderId="61" xfId="20" applyFont="1" applyFill="1" applyBorder="1" applyAlignment="1">
      <alignment horizontal="left" vertical="center" wrapText="1"/>
    </xf>
    <xf numFmtId="9" fontId="2" fillId="22" borderId="10" xfId="20" applyFont="1" applyFill="1" applyBorder="1" applyAlignment="1">
      <alignment horizontal="center" vertical="center" wrapText="1"/>
    </xf>
    <xf numFmtId="0" fontId="2" fillId="2" borderId="62" xfId="0" applyFont="1" applyFill="1" applyBorder="1" applyAlignment="1">
      <alignment horizontal="center" vertical="center" wrapText="1"/>
    </xf>
    <xf numFmtId="0" fontId="2" fillId="2" borderId="63" xfId="0" applyFont="1" applyFill="1" applyBorder="1" applyAlignment="1">
      <alignment horizontal="center" vertical="center" wrapText="1"/>
    </xf>
    <xf numFmtId="0" fontId="2" fillId="2" borderId="64" xfId="0" applyFont="1" applyFill="1" applyBorder="1" applyAlignment="1">
      <alignment horizontal="center" vertical="center" wrapText="1"/>
    </xf>
    <xf numFmtId="3" fontId="10" fillId="0" borderId="65" xfId="0" applyNumberFormat="1" applyFont="1" applyBorder="1" applyAlignment="1">
      <alignment horizontal="center" vertical="center" wrapText="1"/>
    </xf>
    <xf numFmtId="3" fontId="10" fillId="0" borderId="54" xfId="0" applyNumberFormat="1" applyFont="1" applyBorder="1" applyAlignment="1">
      <alignment horizontal="center" vertical="center" wrapText="1"/>
    </xf>
    <xf numFmtId="3" fontId="10" fillId="0" borderId="44" xfId="0" applyNumberFormat="1" applyFont="1" applyBorder="1" applyAlignment="1">
      <alignment horizontal="center" vertical="center" wrapText="1"/>
    </xf>
    <xf numFmtId="3" fontId="2" fillId="22" borderId="17" xfId="0" applyNumberFormat="1" applyFont="1" applyFill="1" applyBorder="1" applyAlignment="1">
      <alignment horizontal="center" vertical="center" wrapText="1"/>
    </xf>
    <xf numFmtId="3" fontId="44" fillId="0" borderId="60" xfId="0" applyNumberFormat="1" applyFont="1" applyBorder="1" applyAlignment="1">
      <alignment horizontal="center" vertical="center"/>
    </xf>
    <xf numFmtId="3" fontId="44" fillId="0" borderId="59" xfId="0" applyNumberFormat="1" applyFont="1" applyBorder="1" applyAlignment="1">
      <alignment horizontal="center" vertical="center"/>
    </xf>
    <xf numFmtId="3" fontId="44" fillId="0" borderId="61" xfId="0" applyNumberFormat="1" applyFont="1" applyBorder="1" applyAlignment="1">
      <alignment horizontal="center" vertical="center"/>
    </xf>
    <xf numFmtId="3" fontId="2" fillId="22" borderId="63" xfId="0" applyNumberFormat="1" applyFont="1" applyFill="1" applyBorder="1" applyAlignment="1">
      <alignment horizontal="center" vertical="center" wrapText="1"/>
    </xf>
    <xf numFmtId="3" fontId="10" fillId="0" borderId="65" xfId="20" applyNumberFormat="1" applyFont="1" applyFill="1" applyBorder="1" applyAlignment="1">
      <alignment horizontal="center" vertical="center" wrapText="1"/>
    </xf>
    <xf numFmtId="3" fontId="10" fillId="0" borderId="54" xfId="20" applyNumberFormat="1" applyFont="1" applyFill="1" applyBorder="1" applyAlignment="1">
      <alignment horizontal="center" vertical="center" wrapText="1"/>
    </xf>
    <xf numFmtId="3" fontId="10" fillId="0" borderId="44" xfId="20" applyNumberFormat="1" applyFont="1" applyFill="1" applyBorder="1" applyAlignment="1">
      <alignment horizontal="center" vertical="center" wrapText="1"/>
    </xf>
    <xf numFmtId="3" fontId="2" fillId="22" borderId="64" xfId="0" applyNumberFormat="1" applyFont="1" applyFill="1" applyBorder="1" applyAlignment="1">
      <alignment horizontal="center" vertical="center" wrapText="1"/>
    </xf>
    <xf numFmtId="3" fontId="10" fillId="0" borderId="60" xfId="20" applyNumberFormat="1" applyFont="1" applyFill="1" applyBorder="1" applyAlignment="1">
      <alignment horizontal="center" vertical="center" wrapText="1"/>
    </xf>
    <xf numFmtId="3" fontId="10" fillId="0" borderId="59" xfId="20" applyNumberFormat="1" applyFont="1" applyFill="1" applyBorder="1" applyAlignment="1">
      <alignment horizontal="center" vertical="center" wrapText="1"/>
    </xf>
    <xf numFmtId="3" fontId="10" fillId="0" borderId="61" xfId="20" applyNumberFormat="1" applyFont="1" applyFill="1" applyBorder="1" applyAlignment="1">
      <alignment horizontal="center" vertical="center" wrapText="1"/>
    </xf>
    <xf numFmtId="10" fontId="4" fillId="8" borderId="1" xfId="20" applyNumberFormat="1" applyFont="1" applyFill="1" applyBorder="1" applyAlignment="1">
      <alignment horizontal="center" vertical="center"/>
    </xf>
    <xf numFmtId="14" fontId="2" fillId="0" borderId="39" xfId="0" applyNumberFormat="1" applyFont="1" applyBorder="1" applyAlignment="1">
      <alignment horizontal="center" vertical="center" wrapText="1"/>
    </xf>
    <xf numFmtId="165" fontId="6" fillId="3" borderId="0" xfId="20" applyNumberFormat="1" applyFont="1" applyFill="1" applyBorder="1" applyAlignment="1">
      <alignment horizontal="center" vertical="center"/>
    </xf>
    <xf numFmtId="9" fontId="4" fillId="0" borderId="0" xfId="0" applyNumberFormat="1" applyFont="1"/>
    <xf numFmtId="14" fontId="31" fillId="0" borderId="1" xfId="0" applyNumberFormat="1" applyFont="1" applyBorder="1" applyAlignment="1">
      <alignment horizontal="center" vertical="center" wrapText="1"/>
    </xf>
    <xf numFmtId="1" fontId="58" fillId="0" borderId="1" xfId="0" applyNumberFormat="1" applyFont="1" applyBorder="1" applyAlignment="1">
      <alignment horizontal="center" vertical="center" wrapText="1"/>
    </xf>
    <xf numFmtId="10" fontId="58" fillId="0" borderId="1" xfId="0" applyNumberFormat="1" applyFont="1" applyBorder="1" applyAlignment="1">
      <alignment horizontal="center" vertical="center" wrapText="1"/>
    </xf>
    <xf numFmtId="2" fontId="58" fillId="4" borderId="1" xfId="0" applyNumberFormat="1" applyFont="1" applyFill="1" applyBorder="1" applyAlignment="1">
      <alignment horizontal="center" vertical="center" wrapText="1"/>
    </xf>
    <xf numFmtId="2" fontId="58" fillId="5" borderId="1" xfId="0" applyNumberFormat="1" applyFont="1" applyFill="1" applyBorder="1" applyAlignment="1">
      <alignment horizontal="center" vertical="center" wrapText="1"/>
    </xf>
    <xf numFmtId="0" fontId="2" fillId="2" borderId="1" xfId="16" applyFont="1" applyFill="1" applyBorder="1" applyAlignment="1">
      <alignment horizontal="center" vertical="center" wrapText="1"/>
    </xf>
    <xf numFmtId="0" fontId="2" fillId="2" borderId="3" xfId="16" applyFont="1" applyFill="1" applyBorder="1" applyAlignment="1">
      <alignment horizontal="center" vertical="center" wrapText="1"/>
    </xf>
    <xf numFmtId="0" fontId="2" fillId="2" borderId="29" xfId="16" applyFont="1" applyFill="1" applyBorder="1" applyAlignment="1">
      <alignment horizontal="center" vertical="center" wrapText="1"/>
    </xf>
    <xf numFmtId="0" fontId="2" fillId="2" borderId="28" xfId="16" applyFont="1" applyFill="1" applyBorder="1" applyAlignment="1">
      <alignment horizontal="center" vertical="center" wrapText="1"/>
    </xf>
    <xf numFmtId="0" fontId="86" fillId="0" borderId="1" xfId="16" applyBorder="1" applyAlignment="1">
      <alignment horizontal="center" vertical="center" wrapText="1"/>
    </xf>
    <xf numFmtId="1" fontId="86" fillId="0" borderId="1" xfId="16" applyNumberFormat="1" applyBorder="1" applyAlignment="1">
      <alignment horizontal="center" vertical="center" wrapText="1"/>
    </xf>
    <xf numFmtId="0" fontId="31" fillId="0" borderId="1" xfId="16" applyFont="1" applyBorder="1" applyAlignment="1">
      <alignment horizontal="center" vertical="center" wrapText="1"/>
    </xf>
    <xf numFmtId="177" fontId="4" fillId="3" borderId="1" xfId="14" applyNumberFormat="1" applyFont="1" applyFill="1" applyBorder="1" applyAlignment="1">
      <alignment horizontal="center" vertical="center" wrapText="1"/>
    </xf>
    <xf numFmtId="0" fontId="86" fillId="0" borderId="50" xfId="16" applyBorder="1" applyAlignment="1">
      <alignment horizontal="center" vertical="center" wrapText="1"/>
    </xf>
    <xf numFmtId="0" fontId="2" fillId="2" borderId="7" xfId="16" applyFont="1" applyFill="1" applyBorder="1" applyAlignment="1">
      <alignment horizontal="center" vertical="center" wrapText="1"/>
    </xf>
    <xf numFmtId="0" fontId="31" fillId="0" borderId="1" xfId="16" applyFont="1" applyBorder="1" applyAlignment="1">
      <alignment vertical="center" wrapText="1"/>
    </xf>
    <xf numFmtId="0" fontId="62" fillId="0" borderId="1" xfId="19" applyFont="1" applyBorder="1" applyAlignment="1">
      <alignment vertical="center" wrapText="1"/>
    </xf>
    <xf numFmtId="1" fontId="4" fillId="5" borderId="1" xfId="0" applyNumberFormat="1" applyFont="1" applyFill="1" applyBorder="1" applyAlignment="1">
      <alignment horizontal="center" vertical="center" wrapText="1"/>
    </xf>
    <xf numFmtId="0" fontId="2" fillId="6" borderId="1" xfId="15" applyFont="1" applyFill="1" applyBorder="1" applyAlignment="1">
      <alignment horizontal="justify"/>
    </xf>
    <xf numFmtId="165" fontId="21" fillId="8" borderId="1" xfId="20" applyNumberFormat="1" applyFont="1" applyFill="1" applyBorder="1" applyAlignment="1">
      <alignment horizontal="center" vertical="center"/>
    </xf>
    <xf numFmtId="9" fontId="4" fillId="3" borderId="1" xfId="20" applyFont="1" applyFill="1" applyBorder="1" applyAlignment="1">
      <alignment vertical="center" wrapText="1"/>
    </xf>
    <xf numFmtId="165" fontId="4" fillId="3" borderId="1" xfId="20" applyNumberFormat="1" applyFont="1" applyFill="1" applyBorder="1" applyAlignment="1">
      <alignment vertical="center" wrapText="1"/>
    </xf>
    <xf numFmtId="17" fontId="4" fillId="3" borderId="1" xfId="15" applyNumberFormat="1" applyFill="1" applyBorder="1" applyAlignment="1">
      <alignment horizontal="center" vertical="center"/>
    </xf>
    <xf numFmtId="9" fontId="4" fillId="3" borderId="1" xfId="0" applyNumberFormat="1" applyFont="1" applyFill="1" applyBorder="1" applyAlignment="1">
      <alignment vertical="center" wrapText="1"/>
    </xf>
    <xf numFmtId="0" fontId="11" fillId="3" borderId="1" xfId="0" applyFont="1" applyFill="1" applyBorder="1" applyAlignment="1">
      <alignment vertical="center" wrapText="1"/>
    </xf>
    <xf numFmtId="17" fontId="4" fillId="3" borderId="1" xfId="0" applyNumberFormat="1" applyFont="1" applyFill="1" applyBorder="1" applyAlignment="1">
      <alignment vertical="center" wrapText="1"/>
    </xf>
    <xf numFmtId="17" fontId="4" fillId="3" borderId="1" xfId="0" applyNumberFormat="1" applyFont="1" applyFill="1" applyBorder="1" applyAlignment="1">
      <alignment horizontal="center" vertical="center" wrapText="1"/>
    </xf>
    <xf numFmtId="9" fontId="4" fillId="3" borderId="1" xfId="0" applyNumberFormat="1" applyFont="1" applyFill="1" applyBorder="1" applyAlignment="1">
      <alignment horizontal="center" vertical="center" wrapText="1"/>
    </xf>
    <xf numFmtId="10" fontId="4" fillId="3" borderId="1" xfId="0" applyNumberFormat="1" applyFont="1" applyFill="1" applyBorder="1" applyAlignment="1">
      <alignment vertical="center" wrapText="1"/>
    </xf>
    <xf numFmtId="10" fontId="0" fillId="0" borderId="0" xfId="0" applyNumberFormat="1"/>
    <xf numFmtId="0" fontId="21" fillId="3" borderId="1" xfId="15" applyFont="1" applyFill="1" applyBorder="1" applyAlignment="1">
      <alignment horizontal="center" vertical="center" wrapText="1"/>
    </xf>
    <xf numFmtId="0" fontId="4" fillId="0" borderId="30" xfId="0" applyFont="1" applyBorder="1" applyAlignment="1">
      <alignment horizontal="center" vertical="center"/>
    </xf>
    <xf numFmtId="9" fontId="4" fillId="3" borderId="3" xfId="20" applyFont="1" applyFill="1" applyBorder="1" applyAlignment="1">
      <alignment horizontal="center" vertical="center"/>
    </xf>
    <xf numFmtId="10" fontId="4" fillId="0" borderId="3" xfId="0" applyNumberFormat="1" applyFont="1" applyBorder="1" applyAlignment="1">
      <alignment horizontal="center" vertical="center"/>
    </xf>
    <xf numFmtId="0" fontId="11" fillId="3" borderId="3" xfId="0" applyFont="1" applyFill="1" applyBorder="1" applyAlignment="1">
      <alignment horizontal="justify" vertical="center" wrapText="1"/>
    </xf>
    <xf numFmtId="0" fontId="4" fillId="0" borderId="3" xfId="0" applyFont="1" applyBorder="1" applyAlignment="1">
      <alignment horizontal="center" vertical="center" wrapText="1"/>
    </xf>
    <xf numFmtId="0" fontId="4" fillId="3" borderId="32" xfId="0" applyFont="1" applyFill="1" applyBorder="1"/>
    <xf numFmtId="0" fontId="4" fillId="3" borderId="1" xfId="0" applyFont="1" applyFill="1" applyBorder="1"/>
    <xf numFmtId="1" fontId="0" fillId="0" borderId="1" xfId="0" applyNumberFormat="1" applyBorder="1"/>
    <xf numFmtId="1" fontId="0" fillId="3" borderId="1" xfId="0" applyNumberFormat="1" applyFill="1" applyBorder="1"/>
    <xf numFmtId="0" fontId="4" fillId="0" borderId="1" xfId="0" applyFont="1" applyBorder="1" applyAlignment="1">
      <alignment horizontal="center" vertical="center"/>
    </xf>
    <xf numFmtId="1" fontId="45" fillId="3" borderId="6" xfId="0" applyNumberFormat="1" applyFont="1" applyFill="1" applyBorder="1" applyAlignment="1">
      <alignment horizontal="center" vertical="center"/>
    </xf>
    <xf numFmtId="0" fontId="0" fillId="3" borderId="7" xfId="0" applyFill="1" applyBorder="1" applyAlignment="1">
      <alignment horizontal="justify" vertical="center" wrapText="1"/>
    </xf>
    <xf numFmtId="0" fontId="0" fillId="0" borderId="7" xfId="0" applyBorder="1" applyAlignment="1">
      <alignment horizontal="justify" vertical="center" wrapText="1"/>
    </xf>
    <xf numFmtId="0" fontId="2" fillId="0" borderId="1" xfId="15" applyFont="1" applyBorder="1" applyAlignment="1">
      <alignment horizontal="center" vertical="center" wrapText="1"/>
    </xf>
    <xf numFmtId="0" fontId="4" fillId="0" borderId="4" xfId="15" applyBorder="1" applyAlignment="1">
      <alignment vertical="center" wrapText="1"/>
    </xf>
    <xf numFmtId="0" fontId="4" fillId="2" borderId="50" xfId="15" applyFill="1" applyBorder="1" applyAlignment="1">
      <alignment horizontal="center" vertical="center" wrapText="1"/>
    </xf>
    <xf numFmtId="14" fontId="4" fillId="3" borderId="3" xfId="15" applyNumberFormat="1" applyFill="1" applyBorder="1" applyAlignment="1">
      <alignment vertical="center" wrapText="1"/>
    </xf>
    <xf numFmtId="9" fontId="4" fillId="3" borderId="3" xfId="15" applyNumberFormat="1" applyFill="1" applyBorder="1" applyAlignment="1">
      <alignment horizontal="center" vertical="center" wrapText="1"/>
    </xf>
    <xf numFmtId="9" fontId="4" fillId="8" borderId="3" xfId="22" applyFont="1" applyFill="1" applyBorder="1" applyAlignment="1">
      <alignment horizontal="center" vertical="center" wrapText="1"/>
    </xf>
    <xf numFmtId="9" fontId="4" fillId="3" borderId="3" xfId="22" applyFont="1" applyFill="1" applyBorder="1" applyAlignment="1">
      <alignment horizontal="center" vertical="center" wrapText="1"/>
    </xf>
    <xf numFmtId="14" fontId="4" fillId="3" borderId="3" xfId="15" applyNumberFormat="1" applyFill="1" applyBorder="1" applyAlignment="1">
      <alignment horizontal="justify" vertical="center" wrapText="1"/>
    </xf>
    <xf numFmtId="0" fontId="0" fillId="3" borderId="31" xfId="0" applyFill="1" applyBorder="1" applyAlignment="1">
      <alignment horizontal="center" vertical="center"/>
    </xf>
    <xf numFmtId="9" fontId="0" fillId="3" borderId="3" xfId="0" applyNumberFormat="1" applyFill="1" applyBorder="1" applyAlignment="1">
      <alignment horizontal="center" vertical="center"/>
    </xf>
    <xf numFmtId="9" fontId="4" fillId="10" borderId="3" xfId="22" applyFont="1" applyFill="1" applyBorder="1" applyAlignment="1">
      <alignment horizontal="center" vertical="center"/>
    </xf>
    <xf numFmtId="0" fontId="4" fillId="3" borderId="3" xfId="0" applyFont="1" applyFill="1" applyBorder="1" applyAlignment="1">
      <alignment horizontal="justify" vertical="center" wrapText="1"/>
    </xf>
    <xf numFmtId="0" fontId="0" fillId="3" borderId="3" xfId="0" applyFill="1" applyBorder="1" applyAlignment="1">
      <alignment horizontal="center" vertical="center" wrapText="1"/>
    </xf>
    <xf numFmtId="14" fontId="0" fillId="3" borderId="3" xfId="0" applyNumberFormat="1" applyFill="1" applyBorder="1" applyAlignment="1">
      <alignment horizontal="center" vertical="center" wrapText="1"/>
    </xf>
    <xf numFmtId="0" fontId="4" fillId="3" borderId="32" xfId="0" applyFont="1" applyFill="1" applyBorder="1" applyAlignment="1">
      <alignment horizontal="center" vertical="center" wrapText="1"/>
    </xf>
    <xf numFmtId="0" fontId="0" fillId="3" borderId="1" xfId="0" applyFill="1" applyBorder="1" applyAlignment="1">
      <alignment wrapText="1"/>
    </xf>
    <xf numFmtId="0" fontId="2" fillId="3" borderId="1" xfId="15" applyFont="1" applyFill="1" applyBorder="1" applyAlignment="1">
      <alignment horizontal="center" vertical="center"/>
    </xf>
    <xf numFmtId="9" fontId="0" fillId="0" borderId="1" xfId="0" applyNumberFormat="1" applyBorder="1" applyAlignment="1">
      <alignment horizontal="center" vertical="center"/>
    </xf>
    <xf numFmtId="9" fontId="0" fillId="10" borderId="1" xfId="0" applyNumberFormat="1" applyFill="1" applyBorder="1" applyAlignment="1">
      <alignment horizontal="center" vertical="center"/>
    </xf>
    <xf numFmtId="165" fontId="4" fillId="0" borderId="7" xfId="0" applyNumberFormat="1" applyFont="1" applyBorder="1" applyAlignment="1">
      <alignment horizontal="center" vertical="center" wrapText="1"/>
    </xf>
    <xf numFmtId="0" fontId="4" fillId="0" borderId="7" xfId="0" applyFont="1" applyBorder="1" applyAlignment="1">
      <alignment horizontal="justify" vertical="center" wrapText="1"/>
    </xf>
    <xf numFmtId="0" fontId="4" fillId="0" borderId="7" xfId="0" applyFont="1" applyBorder="1" applyAlignment="1">
      <alignment horizontal="center" vertical="center" wrapText="1"/>
    </xf>
    <xf numFmtId="0" fontId="0" fillId="3" borderId="8" xfId="0" applyFill="1" applyBorder="1"/>
    <xf numFmtId="165" fontId="0" fillId="3" borderId="1" xfId="0" applyNumberFormat="1" applyFill="1" applyBorder="1" applyAlignment="1">
      <alignment horizontal="center" vertical="center"/>
    </xf>
    <xf numFmtId="165" fontId="0" fillId="10" borderId="1" xfId="0" applyNumberFormat="1" applyFill="1" applyBorder="1" applyAlignment="1">
      <alignment horizontal="center" vertical="center"/>
    </xf>
    <xf numFmtId="165" fontId="4" fillId="0" borderId="55" xfId="0" applyNumberFormat="1" applyFont="1" applyBorder="1" applyAlignment="1">
      <alignment horizontal="center" vertical="center" wrapText="1"/>
    </xf>
    <xf numFmtId="10" fontId="0" fillId="4" borderId="1" xfId="0" applyNumberFormat="1" applyFill="1" applyBorder="1" applyAlignment="1">
      <alignment horizontal="center" vertical="center"/>
    </xf>
    <xf numFmtId="9" fontId="4" fillId="0" borderId="52" xfId="0" applyNumberFormat="1" applyFont="1" applyBorder="1" applyAlignment="1">
      <alignment horizontal="center" vertical="center" wrapText="1"/>
    </xf>
    <xf numFmtId="165" fontId="4" fillId="8" borderId="52" xfId="20" applyNumberFormat="1" applyFont="1" applyFill="1" applyBorder="1" applyAlignment="1">
      <alignment horizontal="center" vertical="center" wrapText="1"/>
    </xf>
    <xf numFmtId="0" fontId="0" fillId="3" borderId="0" xfId="0" applyFill="1" applyAlignment="1">
      <alignment horizontal="center" vertical="center"/>
    </xf>
    <xf numFmtId="165" fontId="0" fillId="8" borderId="1" xfId="0" applyNumberFormat="1" applyFill="1" applyBorder="1" applyAlignment="1">
      <alignment horizontal="center" vertical="center"/>
    </xf>
    <xf numFmtId="0" fontId="30" fillId="3" borderId="4" xfId="0" applyFont="1" applyFill="1" applyBorder="1" applyAlignment="1">
      <alignment horizontal="center" vertical="center" wrapText="1"/>
    </xf>
    <xf numFmtId="0" fontId="30" fillId="2" borderId="16" xfId="0" applyFont="1" applyFill="1" applyBorder="1" applyAlignment="1">
      <alignment horizontal="center" vertical="center" wrapText="1"/>
    </xf>
    <xf numFmtId="0" fontId="76" fillId="0" borderId="0" xfId="0" applyFont="1"/>
    <xf numFmtId="168" fontId="45" fillId="3" borderId="6" xfId="3" applyNumberFormat="1" applyFont="1" applyFill="1" applyBorder="1" applyAlignment="1">
      <alignment horizontal="center" vertical="center"/>
    </xf>
    <xf numFmtId="0" fontId="0" fillId="3" borderId="8" xfId="0" applyFill="1" applyBorder="1" applyAlignment="1">
      <alignment horizontal="justify" vertical="center"/>
    </xf>
    <xf numFmtId="0" fontId="30" fillId="3" borderId="0" xfId="0" applyFont="1" applyFill="1" applyAlignment="1">
      <alignment horizontal="center" vertical="center" wrapText="1"/>
    </xf>
    <xf numFmtId="165" fontId="45" fillId="0" borderId="7" xfId="0" applyNumberFormat="1" applyFont="1" applyBorder="1" applyAlignment="1">
      <alignment horizontal="center" vertical="center"/>
    </xf>
    <xf numFmtId="165" fontId="0" fillId="0" borderId="7" xfId="0" applyNumberFormat="1" applyBorder="1" applyAlignment="1">
      <alignment horizontal="center" vertical="center"/>
    </xf>
    <xf numFmtId="0" fontId="0" fillId="3" borderId="8" xfId="0" applyFill="1" applyBorder="1" applyAlignment="1">
      <alignment horizontal="center" vertical="center"/>
    </xf>
    <xf numFmtId="10" fontId="0" fillId="8" borderId="1" xfId="0" applyNumberFormat="1" applyFill="1" applyBorder="1" applyAlignment="1">
      <alignment horizontal="center" vertical="center"/>
    </xf>
    <xf numFmtId="165" fontId="12" fillId="0" borderId="7" xfId="20" applyNumberFormat="1" applyFont="1" applyFill="1" applyBorder="1" applyAlignment="1">
      <alignment horizontal="center" vertical="center" wrapText="1"/>
    </xf>
    <xf numFmtId="1" fontId="49" fillId="3" borderId="6" xfId="0" applyNumberFormat="1" applyFont="1" applyFill="1" applyBorder="1" applyAlignment="1">
      <alignment horizontal="center" vertical="center"/>
    </xf>
    <xf numFmtId="9" fontId="50" fillId="0" borderId="7" xfId="0" applyNumberFormat="1" applyFont="1" applyBorder="1" applyAlignment="1">
      <alignment horizontal="center" vertical="center" wrapText="1"/>
    </xf>
    <xf numFmtId="165" fontId="50" fillId="8" borderId="7" xfId="0" applyNumberFormat="1" applyFont="1" applyFill="1" applyBorder="1" applyAlignment="1">
      <alignment horizontal="center" vertical="center"/>
    </xf>
    <xf numFmtId="165" fontId="49" fillId="0" borderId="7" xfId="0" applyNumberFormat="1" applyFont="1" applyBorder="1" applyAlignment="1">
      <alignment horizontal="center" vertical="center"/>
    </xf>
    <xf numFmtId="0" fontId="50" fillId="3" borderId="7" xfId="0" applyFont="1" applyFill="1" applyBorder="1" applyAlignment="1">
      <alignment horizontal="justify" vertical="top" wrapText="1"/>
    </xf>
    <xf numFmtId="0" fontId="50" fillId="3" borderId="8" xfId="0" applyFont="1" applyFill="1" applyBorder="1" applyAlignment="1">
      <alignment horizontal="center" vertical="center"/>
    </xf>
    <xf numFmtId="0" fontId="44" fillId="3" borderId="1" xfId="0" applyFont="1" applyFill="1" applyBorder="1" applyAlignment="1">
      <alignment vertical="center" wrapText="1"/>
    </xf>
    <xf numFmtId="9" fontId="43" fillId="0" borderId="1" xfId="0" applyNumberFormat="1" applyFont="1" applyBorder="1" applyAlignment="1">
      <alignment horizontal="left" vertical="center" wrapText="1"/>
    </xf>
    <xf numFmtId="0" fontId="1" fillId="0" borderId="6" xfId="0" applyFont="1" applyBorder="1" applyAlignment="1">
      <alignment horizontal="center" vertical="center" wrapText="1"/>
    </xf>
    <xf numFmtId="165" fontId="2" fillId="0" borderId="7" xfId="20" applyNumberFormat="1" applyFont="1" applyFill="1" applyBorder="1" applyAlignment="1">
      <alignment horizontal="center" vertical="center" wrapText="1"/>
    </xf>
    <xf numFmtId="9" fontId="4" fillId="8" borderId="1" xfId="20" applyFont="1" applyFill="1" applyBorder="1" applyAlignment="1">
      <alignment horizontal="center" vertical="center" wrapText="1"/>
    </xf>
    <xf numFmtId="9" fontId="4" fillId="3" borderId="0" xfId="20" applyFont="1" applyFill="1" applyBorder="1" applyAlignment="1">
      <alignment horizontal="center" vertical="center" wrapText="1"/>
    </xf>
    <xf numFmtId="9" fontId="2" fillId="0" borderId="0" xfId="20" applyFont="1" applyFill="1" applyBorder="1" applyAlignment="1">
      <alignment horizontal="center"/>
    </xf>
    <xf numFmtId="9" fontId="4" fillId="0" borderId="0" xfId="20" applyFont="1" applyFill="1" applyBorder="1" applyAlignment="1">
      <alignment horizontal="center"/>
    </xf>
    <xf numFmtId="9" fontId="2" fillId="2" borderId="52" xfId="20" applyFont="1" applyFill="1" applyBorder="1" applyAlignment="1">
      <alignment horizontal="center" vertical="center" wrapText="1"/>
    </xf>
    <xf numFmtId="9" fontId="4" fillId="2" borderId="52" xfId="20" applyFont="1" applyFill="1" applyBorder="1" applyAlignment="1">
      <alignment horizontal="center" vertical="center" wrapText="1"/>
    </xf>
    <xf numFmtId="9" fontId="4" fillId="2" borderId="7" xfId="20" applyFont="1" applyFill="1" applyBorder="1" applyAlignment="1">
      <alignment horizontal="center" vertical="center" wrapText="1"/>
    </xf>
    <xf numFmtId="9" fontId="2" fillId="0" borderId="25" xfId="20" applyFont="1" applyFill="1" applyBorder="1" applyAlignment="1">
      <alignment horizontal="center" vertical="center" wrapText="1"/>
    </xf>
    <xf numFmtId="9" fontId="4" fillId="8" borderId="25" xfId="20" applyFont="1" applyFill="1" applyBorder="1" applyAlignment="1">
      <alignment horizontal="center" vertical="center" wrapText="1"/>
    </xf>
    <xf numFmtId="9" fontId="4" fillId="0" borderId="11" xfId="20" applyFont="1" applyFill="1" applyBorder="1" applyAlignment="1">
      <alignment horizontal="center" vertical="center" wrapText="1"/>
    </xf>
    <xf numFmtId="9" fontId="21" fillId="8" borderId="11" xfId="20" applyFont="1" applyFill="1" applyBorder="1" applyAlignment="1">
      <alignment horizontal="center" vertical="center"/>
    </xf>
    <xf numFmtId="9" fontId="21" fillId="8" borderId="7" xfId="20" applyFont="1" applyFill="1" applyBorder="1" applyAlignment="1">
      <alignment horizontal="center" vertical="center"/>
    </xf>
    <xf numFmtId="9" fontId="4" fillId="0" borderId="7" xfId="20" applyFont="1" applyFill="1" applyBorder="1" applyAlignment="1">
      <alignment horizontal="center" vertical="center" wrapText="1"/>
    </xf>
    <xf numFmtId="9" fontId="75" fillId="0" borderId="0" xfId="20" applyFont="1"/>
    <xf numFmtId="9" fontId="0" fillId="0" borderId="7" xfId="0" applyNumberFormat="1" applyBorder="1" applyAlignment="1">
      <alignment horizontal="center" vertical="center"/>
    </xf>
    <xf numFmtId="0" fontId="0" fillId="0" borderId="1" xfId="0" applyBorder="1" applyAlignment="1">
      <alignment wrapText="1"/>
    </xf>
    <xf numFmtId="14" fontId="2" fillId="0" borderId="15" xfId="0" applyNumberFormat="1" applyFont="1" applyBorder="1" applyAlignment="1">
      <alignment horizontal="center" vertical="center" wrapText="1"/>
    </xf>
    <xf numFmtId="9" fontId="21" fillId="3" borderId="16" xfId="20" applyFont="1" applyFill="1" applyBorder="1" applyAlignment="1">
      <alignment horizontal="justify" vertical="center"/>
    </xf>
    <xf numFmtId="14" fontId="0" fillId="3" borderId="7" xfId="0" applyNumberFormat="1" applyFill="1" applyBorder="1" applyAlignment="1">
      <alignment horizontal="center" vertical="center" wrapText="1"/>
    </xf>
    <xf numFmtId="0" fontId="14" fillId="0" borderId="1" xfId="17" applyBorder="1"/>
    <xf numFmtId="0" fontId="4" fillId="0" borderId="1" xfId="17" applyFont="1" applyBorder="1" applyAlignment="1">
      <alignment wrapText="1"/>
    </xf>
    <xf numFmtId="0" fontId="4" fillId="3" borderId="19" xfId="15" applyFill="1" applyBorder="1" applyAlignment="1">
      <alignment vertical="center"/>
    </xf>
    <xf numFmtId="0" fontId="30" fillId="4" borderId="19" xfId="15" applyFont="1" applyFill="1" applyBorder="1" applyAlignment="1">
      <alignment horizontal="center" vertical="center" wrapText="1"/>
    </xf>
    <xf numFmtId="0" fontId="30" fillId="0" borderId="19" xfId="15" applyFont="1" applyBorder="1" applyAlignment="1">
      <alignment horizontal="center" vertical="center" wrapText="1"/>
    </xf>
    <xf numFmtId="0" fontId="25" fillId="0" borderId="0" xfId="15" applyFont="1" applyAlignment="1">
      <alignment horizontal="center" vertical="center"/>
    </xf>
    <xf numFmtId="0" fontId="4" fillId="10" borderId="1" xfId="0" applyFont="1" applyFill="1" applyBorder="1" applyAlignment="1">
      <alignment horizontal="center" vertical="center"/>
    </xf>
    <xf numFmtId="0" fontId="0" fillId="4" borderId="1" xfId="0" applyFill="1" applyBorder="1" applyAlignment="1">
      <alignment horizontal="center" vertical="center"/>
    </xf>
    <xf numFmtId="0" fontId="6" fillId="0" borderId="1" xfId="15" applyFont="1" applyBorder="1" applyAlignment="1">
      <alignment horizontal="center" vertical="center" wrapText="1"/>
    </xf>
    <xf numFmtId="10" fontId="4" fillId="4" borderId="1" xfId="20" applyNumberFormat="1" applyFont="1" applyFill="1" applyBorder="1" applyAlignment="1">
      <alignment horizontal="center" vertical="center"/>
    </xf>
    <xf numFmtId="10" fontId="14" fillId="0" borderId="1" xfId="17" applyNumberFormat="1" applyBorder="1" applyAlignment="1">
      <alignment horizontal="center" vertical="center"/>
    </xf>
    <xf numFmtId="9" fontId="14" fillId="0" borderId="1" xfId="17" applyNumberFormat="1" applyBorder="1" applyAlignment="1">
      <alignment horizontal="center" vertical="center"/>
    </xf>
    <xf numFmtId="14" fontId="14" fillId="0" borderId="1" xfId="17" applyNumberFormat="1" applyBorder="1" applyAlignment="1">
      <alignment vertical="center"/>
    </xf>
    <xf numFmtId="14" fontId="0" fillId="3" borderId="1" xfId="0" applyNumberFormat="1" applyFill="1" applyBorder="1" applyAlignment="1">
      <alignment vertical="center" wrapText="1"/>
    </xf>
    <xf numFmtId="0" fontId="2" fillId="2" borderId="1" xfId="17" applyFont="1" applyFill="1" applyBorder="1" applyAlignment="1">
      <alignment horizontal="center" vertical="center"/>
    </xf>
    <xf numFmtId="0" fontId="4" fillId="0" borderId="1" xfId="17" applyFont="1" applyBorder="1" applyAlignment="1">
      <alignment horizontal="justify" vertical="center"/>
    </xf>
    <xf numFmtId="0" fontId="4" fillId="0" borderId="1" xfId="0" applyFont="1" applyBorder="1" applyAlignment="1">
      <alignment horizontal="justify" vertical="center"/>
    </xf>
    <xf numFmtId="2" fontId="0" fillId="0" borderId="1" xfId="0" applyNumberFormat="1" applyBorder="1" applyAlignment="1">
      <alignment horizontal="center" vertical="center"/>
    </xf>
    <xf numFmtId="0" fontId="0" fillId="0" borderId="3" xfId="0" applyBorder="1" applyAlignment="1">
      <alignment vertical="center" wrapText="1"/>
    </xf>
    <xf numFmtId="0" fontId="0" fillId="0" borderId="16" xfId="0" applyBorder="1" applyAlignment="1">
      <alignment vertical="center" wrapText="1"/>
    </xf>
    <xf numFmtId="0" fontId="0" fillId="0" borderId="50" xfId="0" applyBorder="1" applyAlignment="1">
      <alignment vertical="center" wrapText="1"/>
    </xf>
    <xf numFmtId="9" fontId="4" fillId="8" borderId="1" xfId="15" applyNumberFormat="1" applyFill="1" applyBorder="1" applyAlignment="1">
      <alignment horizontal="center" vertical="center" wrapText="1"/>
    </xf>
    <xf numFmtId="0" fontId="4" fillId="0" borderId="1" xfId="15" applyBorder="1" applyAlignment="1">
      <alignment horizontal="center" wrapText="1"/>
    </xf>
    <xf numFmtId="9" fontId="0" fillId="4" borderId="1" xfId="0" applyNumberFormat="1" applyFill="1" applyBorder="1" applyAlignment="1">
      <alignment horizontal="center" vertical="center"/>
    </xf>
    <xf numFmtId="14" fontId="0" fillId="0" borderId="1" xfId="0" applyNumberFormat="1" applyBorder="1" applyAlignment="1">
      <alignment vertical="center"/>
    </xf>
    <xf numFmtId="0" fontId="4" fillId="3" borderId="0" xfId="0" applyFont="1" applyFill="1" applyAlignment="1">
      <alignment vertical="center"/>
    </xf>
    <xf numFmtId="0" fontId="4" fillId="0" borderId="0" xfId="0" applyFont="1" applyAlignment="1">
      <alignment vertical="center"/>
    </xf>
    <xf numFmtId="1" fontId="4" fillId="0" borderId="0" xfId="0" applyNumberFormat="1" applyFont="1"/>
    <xf numFmtId="0" fontId="0" fillId="5" borderId="1" xfId="0" applyFill="1" applyBorder="1" applyAlignment="1">
      <alignment horizontal="center" vertical="center" wrapText="1"/>
    </xf>
    <xf numFmtId="9" fontId="4" fillId="3" borderId="1" xfId="20" applyFont="1" applyFill="1" applyBorder="1" applyAlignment="1">
      <alignment horizontal="justify" vertical="center"/>
    </xf>
    <xf numFmtId="1" fontId="4" fillId="0" borderId="0" xfId="20" applyNumberFormat="1" applyFont="1" applyBorder="1" applyAlignment="1">
      <alignment horizontal="center" vertical="center" wrapText="1"/>
    </xf>
    <xf numFmtId="1" fontId="4" fillId="0" borderId="0" xfId="15" applyNumberFormat="1" applyAlignment="1">
      <alignment horizontal="center" vertical="center" wrapText="1"/>
    </xf>
    <xf numFmtId="10" fontId="4" fillId="0" borderId="0" xfId="15" applyNumberFormat="1" applyAlignment="1">
      <alignment horizontal="center" vertical="center" wrapText="1"/>
    </xf>
    <xf numFmtId="0" fontId="34" fillId="0" borderId="0" xfId="0" applyFont="1"/>
    <xf numFmtId="0" fontId="0" fillId="8" borderId="1" xfId="0" applyFill="1" applyBorder="1"/>
    <xf numFmtId="0" fontId="0" fillId="0" borderId="1" xfId="0" applyBorder="1" applyAlignment="1">
      <alignment horizontal="center" wrapText="1"/>
    </xf>
    <xf numFmtId="9" fontId="0" fillId="8" borderId="1" xfId="0" applyNumberFormat="1" applyFill="1" applyBorder="1" applyAlignment="1">
      <alignment horizontal="center" vertical="center"/>
    </xf>
    <xf numFmtId="10" fontId="58" fillId="0" borderId="0" xfId="0" applyNumberFormat="1" applyFont="1" applyAlignment="1">
      <alignment horizontal="center" vertical="center" wrapText="1"/>
    </xf>
    <xf numFmtId="10" fontId="4" fillId="0" borderId="0" xfId="0" applyNumberFormat="1" applyFont="1"/>
    <xf numFmtId="0" fontId="4" fillId="4" borderId="1" xfId="15" applyFill="1" applyBorder="1" applyAlignment="1">
      <alignment vertical="center"/>
    </xf>
    <xf numFmtId="0" fontId="4" fillId="4" borderId="1" xfId="15" applyFill="1" applyBorder="1" applyAlignment="1">
      <alignment horizontal="center" vertical="center"/>
    </xf>
    <xf numFmtId="0" fontId="88" fillId="4" borderId="1" xfId="1" applyFill="1" applyBorder="1" applyAlignment="1" applyProtection="1">
      <alignment vertical="center" wrapText="1"/>
    </xf>
    <xf numFmtId="1" fontId="0" fillId="3" borderId="16" xfId="0" applyNumberFormat="1" applyFill="1" applyBorder="1" applyAlignment="1">
      <alignment horizontal="center" vertical="center" wrapText="1"/>
    </xf>
    <xf numFmtId="1" fontId="4" fillId="0" borderId="1" xfId="16" applyNumberFormat="1" applyFont="1" applyBorder="1" applyAlignment="1">
      <alignment horizontal="center" vertical="center" wrapText="1"/>
    </xf>
    <xf numFmtId="1" fontId="4" fillId="0" borderId="1" xfId="21" applyNumberFormat="1" applyFont="1" applyFill="1" applyBorder="1" applyAlignment="1">
      <alignment horizontal="center" vertical="center" wrapText="1"/>
    </xf>
    <xf numFmtId="1" fontId="4" fillId="8" borderId="1" xfId="21" applyNumberFormat="1" applyFont="1" applyFill="1" applyBorder="1" applyAlignment="1">
      <alignment horizontal="center" vertical="center" wrapText="1"/>
    </xf>
    <xf numFmtId="10" fontId="4" fillId="0" borderId="1" xfId="21" applyNumberFormat="1" applyFont="1" applyFill="1" applyBorder="1" applyAlignment="1">
      <alignment horizontal="center" vertical="center" wrapText="1"/>
    </xf>
    <xf numFmtId="0" fontId="4" fillId="0" borderId="1" xfId="16" applyFont="1" applyBorder="1" applyAlignment="1">
      <alignment horizontal="center" vertical="center" wrapText="1"/>
    </xf>
    <xf numFmtId="14" fontId="4" fillId="0" borderId="1" xfId="16" applyNumberFormat="1" applyFont="1" applyBorder="1" applyAlignment="1">
      <alignment horizontal="center" vertical="center" wrapText="1"/>
    </xf>
    <xf numFmtId="1" fontId="4" fillId="5" borderId="1" xfId="16" applyNumberFormat="1" applyFont="1" applyFill="1" applyBorder="1" applyAlignment="1">
      <alignment horizontal="center" vertical="center" wrapText="1"/>
    </xf>
    <xf numFmtId="10" fontId="4" fillId="0" borderId="1" xfId="16" applyNumberFormat="1" applyFont="1" applyBorder="1" applyAlignment="1">
      <alignment horizontal="center" vertical="center" wrapText="1"/>
    </xf>
    <xf numFmtId="0" fontId="4" fillId="0" borderId="19" xfId="15" applyBorder="1" applyAlignment="1">
      <alignment vertical="center"/>
    </xf>
    <xf numFmtId="0" fontId="4" fillId="0" borderId="19" xfId="15" applyBorder="1" applyAlignment="1">
      <alignment vertical="center" wrapText="1"/>
    </xf>
    <xf numFmtId="0" fontId="0" fillId="0" borderId="1" xfId="0" applyBorder="1" applyAlignment="1">
      <alignment horizontal="center"/>
    </xf>
    <xf numFmtId="165" fontId="0" fillId="3" borderId="1" xfId="0" applyNumberFormat="1" applyFill="1" applyBorder="1" applyAlignment="1">
      <alignment horizontal="justify" vertical="center" wrapText="1"/>
    </xf>
    <xf numFmtId="1" fontId="2" fillId="12" borderId="1" xfId="0" applyNumberFormat="1" applyFont="1" applyFill="1" applyBorder="1" applyAlignment="1">
      <alignment horizontal="center" vertical="center" wrapText="1"/>
    </xf>
    <xf numFmtId="1" fontId="27" fillId="12" borderId="1" xfId="0" applyNumberFormat="1" applyFont="1" applyFill="1" applyBorder="1" applyAlignment="1">
      <alignment horizontal="center" vertical="center" wrapText="1"/>
    </xf>
    <xf numFmtId="0" fontId="0" fillId="6" borderId="1" xfId="0" applyFill="1" applyBorder="1"/>
    <xf numFmtId="0" fontId="0" fillId="5" borderId="1" xfId="0" applyFill="1" applyBorder="1"/>
    <xf numFmtId="0" fontId="0" fillId="14" borderId="1" xfId="0" applyFill="1" applyBorder="1"/>
    <xf numFmtId="0" fontId="2" fillId="0" borderId="4" xfId="15" applyFont="1" applyBorder="1" applyAlignment="1">
      <alignment horizontal="center" vertical="center" wrapText="1"/>
    </xf>
    <xf numFmtId="0" fontId="4" fillId="3" borderId="3" xfId="0" applyFont="1" applyFill="1" applyBorder="1" applyAlignment="1">
      <alignment vertical="center" wrapText="1"/>
    </xf>
    <xf numFmtId="0" fontId="2" fillId="6" borderId="1" xfId="15" applyFont="1" applyFill="1" applyBorder="1" applyAlignment="1">
      <alignment horizontal="justify" vertical="center"/>
    </xf>
    <xf numFmtId="17" fontId="0" fillId="3" borderId="1" xfId="0" applyNumberFormat="1" applyFill="1" applyBorder="1" applyAlignment="1">
      <alignment horizontal="center" vertical="center"/>
    </xf>
    <xf numFmtId="0" fontId="4" fillId="3" borderId="1" xfId="0" applyFont="1" applyFill="1" applyBorder="1" applyAlignment="1">
      <alignment horizontal="center" vertical="center"/>
    </xf>
    <xf numFmtId="0" fontId="4" fillId="0" borderId="0" xfId="15" applyAlignment="1">
      <alignment horizontal="center"/>
    </xf>
    <xf numFmtId="0" fontId="21" fillId="3" borderId="1" xfId="15" applyFont="1" applyFill="1" applyBorder="1" applyAlignment="1">
      <alignment vertical="center"/>
    </xf>
    <xf numFmtId="0" fontId="21" fillId="3" borderId="1" xfId="15" applyFont="1" applyFill="1" applyBorder="1" applyAlignment="1">
      <alignment vertical="center" wrapText="1"/>
    </xf>
    <xf numFmtId="0" fontId="2" fillId="6" borderId="1" xfId="15" applyFont="1" applyFill="1" applyBorder="1" applyAlignment="1">
      <alignment horizontal="center" vertical="center" wrapText="1"/>
    </xf>
    <xf numFmtId="1" fontId="2" fillId="0" borderId="1" xfId="24" applyNumberFormat="1" applyFont="1" applyBorder="1" applyAlignment="1">
      <alignment horizontal="center" vertical="center" wrapText="1"/>
    </xf>
    <xf numFmtId="0" fontId="4" fillId="0" borderId="1" xfId="0" applyFont="1" applyBorder="1" applyAlignment="1">
      <alignment horizontal="left" vertical="center" wrapText="1"/>
    </xf>
    <xf numFmtId="0" fontId="4" fillId="0" borderId="1" xfId="15" applyBorder="1" applyAlignment="1">
      <alignment horizontal="left" vertical="center" wrapText="1"/>
    </xf>
    <xf numFmtId="14" fontId="0" fillId="0" borderId="1" xfId="0" applyNumberFormat="1" applyBorder="1" applyAlignment="1">
      <alignment horizontal="center" vertical="center"/>
    </xf>
    <xf numFmtId="0" fontId="2" fillId="6" borderId="1" xfId="0" applyFont="1" applyFill="1" applyBorder="1" applyAlignment="1">
      <alignment horizontal="center"/>
    </xf>
    <xf numFmtId="0" fontId="2" fillId="6" borderId="1" xfId="0" applyFont="1" applyFill="1" applyBorder="1" applyAlignment="1">
      <alignment vertical="center"/>
    </xf>
    <xf numFmtId="2" fontId="2" fillId="6" borderId="1" xfId="0" applyNumberFormat="1" applyFont="1" applyFill="1" applyBorder="1" applyAlignment="1">
      <alignment horizontal="center"/>
    </xf>
    <xf numFmtId="171" fontId="2" fillId="6" borderId="1" xfId="9" applyNumberFormat="1" applyFont="1" applyFill="1" applyBorder="1" applyAlignment="1">
      <alignment horizontal="center"/>
    </xf>
    <xf numFmtId="172" fontId="37" fillId="3" borderId="1" xfId="0" applyNumberFormat="1" applyFont="1" applyFill="1" applyBorder="1" applyAlignment="1">
      <alignment horizontal="center" vertical="center" wrapText="1"/>
    </xf>
    <xf numFmtId="171" fontId="37" fillId="3" borderId="1" xfId="9" applyNumberFormat="1" applyFont="1" applyFill="1" applyBorder="1" applyAlignment="1">
      <alignment horizontal="center" wrapText="1"/>
    </xf>
    <xf numFmtId="2" fontId="37" fillId="3" borderId="1" xfId="0" applyNumberFormat="1" applyFont="1" applyFill="1" applyBorder="1" applyAlignment="1">
      <alignment horizontal="center"/>
    </xf>
    <xf numFmtId="166" fontId="4" fillId="0" borderId="1" xfId="5" applyFont="1" applyBorder="1" applyAlignment="1">
      <alignment horizontal="center"/>
    </xf>
    <xf numFmtId="166" fontId="4" fillId="3" borderId="1" xfId="5" applyFont="1" applyFill="1" applyBorder="1" applyAlignment="1">
      <alignment horizontal="center"/>
    </xf>
    <xf numFmtId="0" fontId="37" fillId="0" borderId="1" xfId="15" applyFont="1" applyBorder="1" applyAlignment="1">
      <alignment horizontal="center" vertical="center"/>
    </xf>
    <xf numFmtId="166" fontId="37" fillId="0" borderId="1" xfId="5" applyFont="1" applyBorder="1" applyAlignment="1">
      <alignment horizontal="center" vertical="center"/>
    </xf>
    <xf numFmtId="166" fontId="4" fillId="3" borderId="1" xfId="5" applyFont="1" applyFill="1" applyBorder="1" applyAlignment="1"/>
    <xf numFmtId="171" fontId="37" fillId="3" borderId="1" xfId="9" applyNumberFormat="1" applyFont="1" applyFill="1" applyBorder="1" applyAlignment="1">
      <alignment wrapText="1"/>
    </xf>
    <xf numFmtId="14" fontId="4" fillId="0" borderId="1" xfId="15" applyNumberFormat="1" applyBorder="1" applyAlignment="1">
      <alignment horizontal="justify" vertical="center" wrapText="1"/>
    </xf>
    <xf numFmtId="0" fontId="2" fillId="6" borderId="55" xfId="0" applyFont="1" applyFill="1" applyBorder="1" applyAlignment="1">
      <alignment vertical="center" wrapText="1"/>
    </xf>
    <xf numFmtId="2" fontId="2" fillId="6" borderId="8" xfId="0" applyNumberFormat="1" applyFont="1" applyFill="1" applyBorder="1" applyAlignment="1">
      <alignment vertical="center" wrapText="1"/>
    </xf>
    <xf numFmtId="2" fontId="2" fillId="6" borderId="37" xfId="0" applyNumberFormat="1" applyFont="1" applyFill="1" applyBorder="1" applyAlignment="1">
      <alignment vertical="center" wrapText="1"/>
    </xf>
    <xf numFmtId="0" fontId="37" fillId="0" borderId="1" xfId="15" applyFont="1" applyBorder="1"/>
    <xf numFmtId="2" fontId="37" fillId="0" borderId="1" xfId="15" applyNumberFormat="1" applyFont="1" applyBorder="1" applyAlignment="1">
      <alignment horizontal="center"/>
    </xf>
    <xf numFmtId="2" fontId="4" fillId="3" borderId="1" xfId="15" applyNumberFormat="1" applyFill="1" applyBorder="1" applyAlignment="1">
      <alignment horizontal="center"/>
    </xf>
    <xf numFmtId="170" fontId="4" fillId="3" borderId="1" xfId="11" applyFont="1" applyFill="1" applyBorder="1" applyAlignment="1">
      <alignment horizontal="left"/>
    </xf>
    <xf numFmtId="169" fontId="4" fillId="3" borderId="1" xfId="19" applyNumberFormat="1" applyFont="1" applyFill="1" applyBorder="1" applyAlignment="1">
      <alignment horizontal="center"/>
    </xf>
    <xf numFmtId="2" fontId="4" fillId="3" borderId="1" xfId="19" applyNumberFormat="1" applyFont="1" applyFill="1" applyBorder="1" applyAlignment="1">
      <alignment horizontal="center"/>
    </xf>
    <xf numFmtId="165" fontId="37" fillId="3" borderId="1" xfId="20" applyNumberFormat="1" applyFont="1" applyFill="1" applyBorder="1" applyAlignment="1">
      <alignment horizontal="center" wrapText="1"/>
    </xf>
    <xf numFmtId="9" fontId="4" fillId="8" borderId="1" xfId="20" applyFont="1" applyFill="1" applyBorder="1" applyAlignment="1">
      <alignment horizontal="center" vertical="center"/>
    </xf>
    <xf numFmtId="0" fontId="2" fillId="0" borderId="1" xfId="0" applyFont="1" applyBorder="1" applyAlignment="1">
      <alignment horizontal="justify" vertical="center" wrapText="1"/>
    </xf>
    <xf numFmtId="0" fontId="0" fillId="3" borderId="12" xfId="0" applyFill="1" applyBorder="1" applyAlignment="1">
      <alignment horizontal="center" vertical="center"/>
    </xf>
    <xf numFmtId="9" fontId="0" fillId="0" borderId="13" xfId="0" applyNumberFormat="1" applyBorder="1" applyAlignment="1">
      <alignment horizontal="center" vertical="center"/>
    </xf>
    <xf numFmtId="14" fontId="0" fillId="3" borderId="13" xfId="0" applyNumberFormat="1" applyFill="1" applyBorder="1" applyAlignment="1">
      <alignment horizontal="center" vertical="center" wrapText="1"/>
    </xf>
    <xf numFmtId="1" fontId="4" fillId="3" borderId="1" xfId="20" applyNumberFormat="1" applyFont="1" applyFill="1" applyBorder="1" applyAlignment="1">
      <alignment horizontal="center" vertical="center"/>
    </xf>
    <xf numFmtId="14" fontId="0" fillId="3" borderId="11" xfId="0" applyNumberFormat="1" applyFill="1" applyBorder="1" applyAlignment="1">
      <alignment horizontal="justify" vertical="center" wrapText="1"/>
    </xf>
    <xf numFmtId="9" fontId="0" fillId="0" borderId="0" xfId="0" applyNumberFormat="1" applyAlignment="1">
      <alignment horizontal="center" vertical="center"/>
    </xf>
    <xf numFmtId="0" fontId="4" fillId="3" borderId="0" xfId="15" applyFill="1" applyAlignment="1">
      <alignment horizontal="center" vertical="center"/>
    </xf>
    <xf numFmtId="169" fontId="12" fillId="0" borderId="11" xfId="20" applyNumberFormat="1" applyFont="1" applyFill="1" applyBorder="1" applyAlignment="1">
      <alignment horizontal="center" vertical="center" wrapText="1"/>
    </xf>
    <xf numFmtId="9" fontId="43" fillId="0" borderId="0" xfId="0" applyNumberFormat="1" applyFont="1" applyAlignment="1">
      <alignment horizontal="left" vertical="center" wrapText="1"/>
    </xf>
    <xf numFmtId="0" fontId="44" fillId="3" borderId="0" xfId="0" applyFont="1" applyFill="1" applyAlignment="1">
      <alignment vertical="center" wrapText="1"/>
    </xf>
    <xf numFmtId="9" fontId="2" fillId="0" borderId="11" xfId="0" applyNumberFormat="1" applyFont="1" applyBorder="1" applyAlignment="1">
      <alignment horizontal="center" vertical="center" wrapText="1"/>
    </xf>
    <xf numFmtId="1" fontId="4" fillId="0" borderId="66" xfId="15" applyNumberFormat="1" applyBorder="1" applyAlignment="1">
      <alignment horizontal="center" vertical="center" wrapText="1"/>
    </xf>
    <xf numFmtId="9" fontId="4" fillId="0" borderId="66" xfId="21" applyFont="1" applyBorder="1" applyAlignment="1">
      <alignment horizontal="center" vertical="center" wrapText="1"/>
    </xf>
    <xf numFmtId="9" fontId="4" fillId="8" borderId="66" xfId="21" applyFont="1" applyFill="1" applyBorder="1" applyAlignment="1">
      <alignment horizontal="center" vertical="center" wrapText="1"/>
    </xf>
    <xf numFmtId="0" fontId="14" fillId="0" borderId="66" xfId="17" applyBorder="1" applyAlignment="1">
      <alignment horizontal="justify" vertical="center" wrapText="1"/>
    </xf>
    <xf numFmtId="0" fontId="78" fillId="0" borderId="66" xfId="17" applyFont="1" applyBorder="1" applyAlignment="1">
      <alignment horizontal="justify" vertical="center"/>
    </xf>
    <xf numFmtId="14" fontId="14" fillId="0" borderId="67" xfId="17" applyNumberFormat="1" applyBorder="1" applyAlignment="1">
      <alignment horizontal="justify" vertical="center" wrapText="1"/>
    </xf>
    <xf numFmtId="0" fontId="4" fillId="0" borderId="66" xfId="15" applyBorder="1" applyAlignment="1">
      <alignment horizontal="center" vertical="center" wrapText="1"/>
    </xf>
    <xf numFmtId="9" fontId="21" fillId="3" borderId="11" xfId="20" applyFont="1" applyFill="1" applyBorder="1" applyAlignment="1">
      <alignment horizontal="center" vertical="center"/>
    </xf>
    <xf numFmtId="10" fontId="21" fillId="8" borderId="11" xfId="20" applyNumberFormat="1" applyFont="1" applyFill="1" applyBorder="1" applyAlignment="1">
      <alignment horizontal="center" vertical="center"/>
    </xf>
    <xf numFmtId="0" fontId="0" fillId="0" borderId="1" xfId="0" applyBorder="1" applyAlignment="1">
      <alignment vertical="center"/>
    </xf>
    <xf numFmtId="0" fontId="0" fillId="0" borderId="1" xfId="0" applyBorder="1" applyAlignment="1">
      <alignment horizontal="right" vertical="center"/>
    </xf>
    <xf numFmtId="1" fontId="0" fillId="0" borderId="1" xfId="0" applyNumberFormat="1" applyBorder="1" applyAlignment="1">
      <alignment horizontal="right" vertical="center"/>
    </xf>
    <xf numFmtId="9" fontId="21" fillId="3" borderId="40" xfId="20" applyFont="1" applyFill="1" applyBorder="1" applyAlignment="1">
      <alignment horizontal="center" vertical="center"/>
    </xf>
    <xf numFmtId="9" fontId="21" fillId="5" borderId="40" xfId="20" applyFont="1" applyFill="1" applyBorder="1" applyAlignment="1">
      <alignment horizontal="center" vertical="center"/>
    </xf>
    <xf numFmtId="0" fontId="0" fillId="3" borderId="37" xfId="0" applyFill="1" applyBorder="1"/>
    <xf numFmtId="2" fontId="0" fillId="8" borderId="1" xfId="0" applyNumberFormat="1" applyFill="1" applyBorder="1" applyAlignment="1">
      <alignment horizontal="center" vertical="center"/>
    </xf>
    <xf numFmtId="1" fontId="0" fillId="5" borderId="1" xfId="0" applyNumberFormat="1" applyFill="1" applyBorder="1" applyAlignment="1">
      <alignment horizontal="center" vertical="center"/>
    </xf>
    <xf numFmtId="1" fontId="0" fillId="5" borderId="1" xfId="0" applyNumberFormat="1" applyFill="1" applyBorder="1" applyAlignment="1">
      <alignment horizontal="center"/>
    </xf>
    <xf numFmtId="1" fontId="0" fillId="10" borderId="1" xfId="0" applyNumberFormat="1" applyFill="1" applyBorder="1" applyAlignment="1">
      <alignment horizontal="center"/>
    </xf>
    <xf numFmtId="10" fontId="58" fillId="3" borderId="1" xfId="0" applyNumberFormat="1" applyFont="1" applyFill="1" applyBorder="1" applyAlignment="1">
      <alignment horizontal="center" vertical="center" wrapText="1"/>
    </xf>
    <xf numFmtId="14" fontId="31" fillId="0" borderId="13" xfId="0" applyNumberFormat="1" applyFont="1" applyBorder="1" applyAlignment="1">
      <alignment horizontal="center" vertical="center" wrapText="1"/>
    </xf>
    <xf numFmtId="1" fontId="58" fillId="0" borderId="13" xfId="0" applyNumberFormat="1" applyFont="1" applyBorder="1" applyAlignment="1">
      <alignment horizontal="center" vertical="center" wrapText="1"/>
    </xf>
    <xf numFmtId="14" fontId="31" fillId="0" borderId="3" xfId="0" applyNumberFormat="1" applyFont="1" applyBorder="1" applyAlignment="1">
      <alignment horizontal="center" vertical="center" wrapText="1"/>
    </xf>
    <xf numFmtId="1" fontId="58" fillId="0" borderId="3" xfId="0" applyNumberFormat="1" applyFont="1" applyBorder="1" applyAlignment="1">
      <alignment horizontal="center" vertical="center" wrapText="1"/>
    </xf>
    <xf numFmtId="2" fontId="58" fillId="4" borderId="3" xfId="0" applyNumberFormat="1" applyFont="1" applyFill="1" applyBorder="1" applyAlignment="1">
      <alignment horizontal="center" vertical="center" wrapText="1"/>
    </xf>
    <xf numFmtId="10" fontId="58" fillId="0" borderId="3" xfId="0" applyNumberFormat="1" applyFont="1" applyBorder="1" applyAlignment="1">
      <alignment horizontal="center" vertical="center" wrapText="1"/>
    </xf>
    <xf numFmtId="0" fontId="31" fillId="0" borderId="3" xfId="0" applyFont="1" applyBorder="1" applyAlignment="1">
      <alignment horizontal="center" vertical="center" wrapText="1"/>
    </xf>
    <xf numFmtId="1" fontId="0" fillId="10" borderId="13" xfId="0" applyNumberFormat="1" applyFill="1" applyBorder="1" applyAlignment="1">
      <alignment horizontal="center"/>
    </xf>
    <xf numFmtId="10" fontId="58" fillId="3" borderId="13" xfId="0" applyNumberFormat="1" applyFont="1" applyFill="1" applyBorder="1" applyAlignment="1">
      <alignment horizontal="center" vertical="center" wrapText="1"/>
    </xf>
    <xf numFmtId="0" fontId="31" fillId="0" borderId="13" xfId="0" applyFont="1" applyBorder="1" applyAlignment="1">
      <alignment horizontal="center" vertical="center" wrapText="1"/>
    </xf>
    <xf numFmtId="177" fontId="21" fillId="17" borderId="1" xfId="3" applyNumberFormat="1" applyFont="1" applyFill="1" applyBorder="1" applyAlignment="1" applyProtection="1">
      <alignment vertical="center"/>
      <protection hidden="1"/>
    </xf>
    <xf numFmtId="1" fontId="21" fillId="4" borderId="1" xfId="22" applyNumberFormat="1" applyFont="1" applyFill="1" applyBorder="1" applyAlignment="1">
      <alignment horizontal="center" vertical="center" wrapText="1"/>
    </xf>
    <xf numFmtId="0" fontId="4" fillId="0" borderId="18" xfId="15" applyBorder="1" applyAlignment="1">
      <alignment horizontal="center" vertical="center" wrapText="1"/>
    </xf>
    <xf numFmtId="177" fontId="21" fillId="17" borderId="50" xfId="3" applyNumberFormat="1" applyFont="1" applyFill="1" applyBorder="1" applyAlignment="1" applyProtection="1">
      <alignment vertical="center"/>
      <protection hidden="1"/>
    </xf>
    <xf numFmtId="177" fontId="4" fillId="3" borderId="5" xfId="3" applyNumberFormat="1" applyFont="1" applyFill="1" applyBorder="1" applyAlignment="1">
      <alignment horizontal="center" vertical="center" wrapText="1"/>
    </xf>
    <xf numFmtId="1" fontId="21" fillId="4" borderId="50" xfId="22" applyNumberFormat="1" applyFont="1" applyFill="1" applyBorder="1" applyAlignment="1">
      <alignment horizontal="center" vertical="center" wrapText="1"/>
    </xf>
    <xf numFmtId="0" fontId="31" fillId="0" borderId="50" xfId="15" applyFont="1" applyBorder="1" applyAlignment="1">
      <alignment horizontal="center" vertical="center" wrapText="1"/>
    </xf>
    <xf numFmtId="0" fontId="31" fillId="0" borderId="50" xfId="15" applyFont="1" applyBorder="1" applyAlignment="1">
      <alignment vertical="center" wrapText="1"/>
    </xf>
    <xf numFmtId="0" fontId="0" fillId="0" borderId="13" xfId="0" applyBorder="1" applyAlignment="1">
      <alignment horizontal="center" vertical="center"/>
    </xf>
    <xf numFmtId="0" fontId="0" fillId="0" borderId="13" xfId="0" applyBorder="1" applyAlignment="1">
      <alignment wrapText="1"/>
    </xf>
    <xf numFmtId="0" fontId="0" fillId="0" borderId="13" xfId="0" applyBorder="1" applyAlignment="1">
      <alignment vertical="center" wrapText="1"/>
    </xf>
    <xf numFmtId="1" fontId="21" fillId="5" borderId="1" xfId="22" applyNumberFormat="1" applyFont="1" applyFill="1" applyBorder="1" applyAlignment="1">
      <alignment horizontal="center" vertical="center" wrapText="1"/>
    </xf>
    <xf numFmtId="177" fontId="21" fillId="17" borderId="50" xfId="3" applyNumberFormat="1" applyFont="1" applyFill="1" applyBorder="1" applyAlignment="1">
      <alignment horizontal="center" vertical="center" wrapText="1"/>
    </xf>
    <xf numFmtId="177" fontId="21" fillId="17" borderId="1" xfId="3" applyNumberFormat="1" applyFont="1" applyFill="1" applyBorder="1" applyAlignment="1">
      <alignment horizontal="center" vertical="center" wrapText="1"/>
    </xf>
    <xf numFmtId="0" fontId="11" fillId="3" borderId="1" xfId="15" applyFont="1" applyFill="1" applyBorder="1" applyAlignment="1">
      <alignment vertical="center" wrapText="1"/>
    </xf>
    <xf numFmtId="9" fontId="21" fillId="0" borderId="1" xfId="20" applyFont="1" applyBorder="1" applyAlignment="1">
      <alignment horizontal="center" vertical="center" wrapText="1"/>
    </xf>
    <xf numFmtId="1" fontId="4" fillId="4" borderId="1" xfId="0" applyNumberFormat="1" applyFont="1" applyFill="1" applyBorder="1" applyAlignment="1">
      <alignment horizontal="center" vertical="center" wrapText="1"/>
    </xf>
    <xf numFmtId="1" fontId="4" fillId="10" borderId="1" xfId="0" applyNumberFormat="1" applyFont="1" applyFill="1" applyBorder="1" applyAlignment="1">
      <alignment horizontal="center" vertical="center" wrapText="1"/>
    </xf>
    <xf numFmtId="0" fontId="77" fillId="3" borderId="0" xfId="15" applyFont="1" applyFill="1"/>
    <xf numFmtId="10" fontId="0" fillId="5" borderId="1" xfId="0" applyNumberFormat="1" applyFill="1" applyBorder="1" applyAlignment="1">
      <alignment horizontal="center" vertical="center" wrapText="1"/>
    </xf>
    <xf numFmtId="0" fontId="0" fillId="3" borderId="1" xfId="0" applyFill="1" applyBorder="1" applyAlignment="1">
      <alignment horizontal="left" vertical="center" wrapText="1"/>
    </xf>
    <xf numFmtId="0" fontId="2" fillId="0" borderId="19" xfId="15" applyFont="1" applyBorder="1" applyAlignment="1">
      <alignment horizontal="center" vertical="center"/>
    </xf>
    <xf numFmtId="0" fontId="32" fillId="3" borderId="1" xfId="1" applyFont="1" applyFill="1" applyBorder="1" applyAlignment="1" applyProtection="1">
      <alignment vertical="center" wrapText="1"/>
    </xf>
    <xf numFmtId="0" fontId="30" fillId="3" borderId="1" xfId="15" applyFont="1" applyFill="1" applyBorder="1" applyAlignment="1">
      <alignment horizontal="center" vertical="center" wrapText="1"/>
    </xf>
    <xf numFmtId="169" fontId="2" fillId="3" borderId="1" xfId="24" applyNumberFormat="1" applyFont="1" applyFill="1" applyBorder="1" applyAlignment="1">
      <alignment horizontal="center" vertical="center"/>
    </xf>
    <xf numFmtId="0" fontId="4" fillId="0" borderId="3" xfId="15" applyBorder="1" applyAlignment="1">
      <alignment horizontal="center" vertical="center" wrapText="1"/>
    </xf>
    <xf numFmtId="9" fontId="21" fillId="3" borderId="1" xfId="20" applyFont="1" applyFill="1" applyBorder="1" applyAlignment="1">
      <alignment horizontal="center" vertical="center"/>
    </xf>
    <xf numFmtId="9" fontId="86" fillId="8" borderId="1" xfId="20" applyFont="1" applyFill="1" applyBorder="1" applyAlignment="1">
      <alignment horizontal="center" vertical="center" wrapText="1"/>
    </xf>
    <xf numFmtId="0" fontId="4" fillId="0" borderId="66" xfId="0" applyFont="1" applyBorder="1" applyAlignment="1">
      <alignment horizontal="center" vertical="center" wrapText="1"/>
    </xf>
    <xf numFmtId="0" fontId="4" fillId="5" borderId="57" xfId="0" applyFont="1" applyFill="1" applyBorder="1" applyAlignment="1">
      <alignment horizontal="center" vertical="center" wrapText="1"/>
    </xf>
    <xf numFmtId="1" fontId="2" fillId="3" borderId="1" xfId="24" applyNumberFormat="1" applyFont="1" applyFill="1" applyBorder="1" applyAlignment="1">
      <alignment horizontal="center" vertical="center"/>
    </xf>
    <xf numFmtId="0" fontId="2" fillId="3" borderId="19" xfId="15" applyFont="1" applyFill="1" applyBorder="1" applyAlignment="1">
      <alignment horizontal="center" vertical="center"/>
    </xf>
    <xf numFmtId="10" fontId="4" fillId="5" borderId="1" xfId="20" applyNumberFormat="1" applyFont="1" applyFill="1" applyBorder="1" applyAlignment="1">
      <alignment horizontal="center" vertical="center"/>
    </xf>
    <xf numFmtId="166" fontId="4" fillId="5" borderId="1" xfId="20" applyNumberFormat="1" applyFont="1" applyFill="1" applyBorder="1" applyAlignment="1">
      <alignment horizontal="center" vertical="center"/>
    </xf>
    <xf numFmtId="2" fontId="2" fillId="3" borderId="1" xfId="24" applyNumberFormat="1" applyFont="1" applyFill="1" applyBorder="1" applyAlignment="1">
      <alignment horizontal="center" vertical="center"/>
    </xf>
    <xf numFmtId="9" fontId="0" fillId="28" borderId="1" xfId="0" applyNumberFormat="1" applyFill="1" applyBorder="1" applyAlignment="1">
      <alignment horizontal="center" vertical="center"/>
    </xf>
    <xf numFmtId="164" fontId="4" fillId="3" borderId="1" xfId="3" applyFont="1" applyFill="1" applyBorder="1" applyAlignment="1">
      <alignment horizontal="right"/>
    </xf>
    <xf numFmtId="2" fontId="4" fillId="0" borderId="1" xfId="15" applyNumberFormat="1" applyBorder="1" applyAlignment="1">
      <alignment horizontal="right" vertical="center"/>
    </xf>
    <xf numFmtId="164" fontId="37" fillId="0" borderId="1" xfId="3" applyFont="1" applyBorder="1" applyAlignment="1">
      <alignment horizontal="center" vertical="center"/>
    </xf>
    <xf numFmtId="2" fontId="90" fillId="0" borderId="1" xfId="15" applyNumberFormat="1" applyFont="1" applyBorder="1" applyAlignment="1">
      <alignment horizontal="center"/>
    </xf>
    <xf numFmtId="10" fontId="0" fillId="28" borderId="1" xfId="0" applyNumberFormat="1" applyFill="1" applyBorder="1" applyAlignment="1">
      <alignment horizontal="center" vertical="center"/>
    </xf>
    <xf numFmtId="0" fontId="4" fillId="29" borderId="1" xfId="0" applyFont="1" applyFill="1" applyBorder="1" applyAlignment="1">
      <alignment horizontal="justify" vertical="center" wrapText="1"/>
    </xf>
    <xf numFmtId="17" fontId="4" fillId="29" borderId="1" xfId="0" applyNumberFormat="1" applyFont="1" applyFill="1" applyBorder="1" applyAlignment="1">
      <alignment horizontal="justify" vertical="center"/>
    </xf>
    <xf numFmtId="0" fontId="4" fillId="29" borderId="1" xfId="0" applyFont="1" applyFill="1" applyBorder="1" applyAlignment="1">
      <alignment horizontal="justify" vertical="center"/>
    </xf>
    <xf numFmtId="9" fontId="4" fillId="29" borderId="1" xfId="22" applyFont="1" applyFill="1" applyBorder="1" applyAlignment="1">
      <alignment horizontal="center" vertical="center"/>
    </xf>
    <xf numFmtId="0" fontId="4" fillId="29" borderId="1" xfId="15" applyFill="1" applyBorder="1" applyAlignment="1">
      <alignment horizontal="center" vertical="center"/>
    </xf>
    <xf numFmtId="0" fontId="88" fillId="29" borderId="1" xfId="1" applyFill="1" applyBorder="1" applyAlignment="1" applyProtection="1">
      <alignment horizontal="justify" vertical="center" wrapText="1"/>
    </xf>
    <xf numFmtId="0" fontId="30" fillId="29" borderId="19" xfId="15" applyFont="1" applyFill="1" applyBorder="1" applyAlignment="1">
      <alignment horizontal="center" vertical="center" wrapText="1"/>
    </xf>
    <xf numFmtId="0" fontId="91" fillId="0" borderId="1" xfId="0" applyFont="1" applyBorder="1" applyAlignment="1">
      <alignment horizontal="center" wrapText="1"/>
    </xf>
    <xf numFmtId="0" fontId="92" fillId="0" borderId="0" xfId="0" applyFont="1"/>
    <xf numFmtId="0" fontId="92" fillId="0" borderId="1" xfId="0" applyFont="1" applyBorder="1"/>
    <xf numFmtId="9" fontId="4" fillId="8" borderId="3" xfId="15" applyNumberFormat="1" applyFill="1" applyBorder="1" applyAlignment="1">
      <alignment horizontal="center" vertical="center" wrapText="1"/>
    </xf>
    <xf numFmtId="9" fontId="4" fillId="0" borderId="3" xfId="15" applyNumberFormat="1" applyBorder="1" applyAlignment="1">
      <alignment horizontal="center" vertical="center" wrapText="1"/>
    </xf>
    <xf numFmtId="0" fontId="6" fillId="0" borderId="3" xfId="15" applyFont="1" applyBorder="1" applyAlignment="1">
      <alignment horizontal="center" vertical="center" wrapText="1"/>
    </xf>
    <xf numFmtId="0" fontId="4" fillId="0" borderId="3" xfId="15" applyBorder="1" applyAlignment="1">
      <alignment horizontal="justify" vertical="center" wrapText="1"/>
    </xf>
    <xf numFmtId="9" fontId="4" fillId="0" borderId="0" xfId="15" applyNumberFormat="1" applyAlignment="1">
      <alignment horizontal="center" vertical="center" wrapText="1"/>
    </xf>
    <xf numFmtId="0" fontId="4" fillId="29" borderId="19" xfId="15" applyFill="1" applyBorder="1" applyAlignment="1">
      <alignment vertical="center"/>
    </xf>
    <xf numFmtId="0" fontId="92" fillId="0" borderId="1" xfId="0" applyFont="1" applyBorder="1" applyAlignment="1">
      <alignment horizontal="center" vertical="center" wrapText="1"/>
    </xf>
    <xf numFmtId="0" fontId="4" fillId="30" borderId="1" xfId="0" applyFont="1" applyFill="1" applyBorder="1" applyAlignment="1">
      <alignment horizontal="center" vertical="center" wrapText="1"/>
    </xf>
    <xf numFmtId="0" fontId="92" fillId="0" borderId="1" xfId="0" applyFont="1" applyBorder="1" applyAlignment="1">
      <alignment horizontal="justify" vertical="center" wrapText="1"/>
    </xf>
    <xf numFmtId="0" fontId="92" fillId="30" borderId="1" xfId="0" applyFont="1" applyFill="1" applyBorder="1" applyAlignment="1">
      <alignment horizontal="center" vertical="center" wrapText="1"/>
    </xf>
    <xf numFmtId="0" fontId="2" fillId="31" borderId="1" xfId="0" applyFont="1" applyFill="1" applyBorder="1" applyAlignment="1">
      <alignment horizontal="center" vertical="center" wrapText="1"/>
    </xf>
    <xf numFmtId="0" fontId="27" fillId="31" borderId="1" xfId="0" applyFont="1" applyFill="1" applyBorder="1" applyAlignment="1">
      <alignment horizontal="center" vertical="center" wrapText="1"/>
    </xf>
    <xf numFmtId="1" fontId="2" fillId="32" borderId="1" xfId="0" applyNumberFormat="1" applyFont="1" applyFill="1" applyBorder="1" applyAlignment="1">
      <alignment horizontal="center" vertical="center" wrapText="1"/>
    </xf>
    <xf numFmtId="1" fontId="27" fillId="32" borderId="1" xfId="0" applyNumberFormat="1" applyFont="1" applyFill="1" applyBorder="1" applyAlignment="1">
      <alignment horizontal="center" vertical="center" wrapText="1"/>
    </xf>
    <xf numFmtId="1" fontId="0" fillId="29" borderId="1" xfId="0" applyNumberFormat="1" applyFill="1" applyBorder="1" applyAlignment="1">
      <alignment horizontal="center" vertical="center" wrapText="1"/>
    </xf>
    <xf numFmtId="1" fontId="4" fillId="29" borderId="1" xfId="0" applyNumberFormat="1" applyFont="1" applyFill="1" applyBorder="1" applyAlignment="1">
      <alignment horizontal="center" vertical="center" wrapText="1"/>
    </xf>
    <xf numFmtId="0" fontId="89" fillId="0" borderId="0" xfId="0" applyFont="1"/>
    <xf numFmtId="0" fontId="0" fillId="29" borderId="0" xfId="0" applyFill="1"/>
    <xf numFmtId="0" fontId="0" fillId="29" borderId="0" xfId="0" applyFill="1" applyAlignment="1">
      <alignment horizontal="center"/>
    </xf>
    <xf numFmtId="0" fontId="0" fillId="29" borderId="0" xfId="0" applyFill="1" applyAlignment="1">
      <alignment horizontal="center" vertical="center" wrapText="1"/>
    </xf>
    <xf numFmtId="0" fontId="0" fillId="29" borderId="0" xfId="0" applyFill="1" applyAlignment="1">
      <alignment horizontal="justify" vertical="center" wrapText="1"/>
    </xf>
    <xf numFmtId="0" fontId="0" fillId="0" borderId="1" xfId="0" applyBorder="1" applyAlignment="1">
      <alignment horizontal="left" vertical="top" wrapText="1"/>
    </xf>
    <xf numFmtId="0" fontId="30" fillId="29" borderId="1" xfId="15" applyFont="1" applyFill="1" applyBorder="1" applyAlignment="1">
      <alignment horizontal="center" vertical="center" wrapText="1"/>
    </xf>
    <xf numFmtId="1" fontId="2" fillId="29" borderId="1" xfId="24" applyNumberFormat="1" applyFont="1" applyFill="1" applyBorder="1" applyAlignment="1">
      <alignment horizontal="center" vertical="center"/>
    </xf>
    <xf numFmtId="0" fontId="93" fillId="5" borderId="0" xfId="15" applyFont="1" applyFill="1" applyAlignment="1">
      <alignment vertical="center" wrapText="1"/>
    </xf>
    <xf numFmtId="0" fontId="88" fillId="0" borderId="1" xfId="1" applyFill="1" applyBorder="1" applyAlignment="1" applyProtection="1">
      <alignment horizontal="justify" vertical="center" wrapText="1"/>
    </xf>
    <xf numFmtId="0" fontId="4" fillId="33" borderId="1" xfId="15" applyFill="1" applyBorder="1" applyAlignment="1">
      <alignment vertical="center"/>
    </xf>
    <xf numFmtId="0" fontId="93" fillId="5" borderId="1" xfId="15" applyFont="1" applyFill="1" applyBorder="1" applyAlignment="1">
      <alignment vertical="center" wrapText="1"/>
    </xf>
    <xf numFmtId="1" fontId="4" fillId="34" borderId="1" xfId="21" applyNumberFormat="1" applyFont="1" applyFill="1" applyBorder="1" applyAlignment="1">
      <alignment horizontal="center" vertical="center" wrapText="1"/>
    </xf>
    <xf numFmtId="1" fontId="4" fillId="35" borderId="1" xfId="16" applyNumberFormat="1" applyFont="1" applyFill="1" applyBorder="1" applyAlignment="1">
      <alignment horizontal="center" vertical="center" wrapText="1"/>
    </xf>
    <xf numFmtId="0" fontId="4" fillId="0" borderId="16" xfId="0" applyFont="1" applyBorder="1" applyAlignment="1">
      <alignment horizontal="center" vertical="center" wrapText="1"/>
    </xf>
    <xf numFmtId="175" fontId="21" fillId="0" borderId="1" xfId="3" applyNumberFormat="1" applyFont="1" applyBorder="1" applyAlignment="1">
      <alignment horizontal="justify"/>
    </xf>
    <xf numFmtId="175" fontId="21" fillId="0" borderId="1" xfId="3" applyNumberFormat="1" applyFont="1" applyBorder="1" applyAlignment="1">
      <alignment horizontal="center"/>
    </xf>
    <xf numFmtId="175" fontId="21" fillId="0" borderId="1" xfId="3" applyNumberFormat="1" applyFont="1" applyFill="1" applyBorder="1" applyAlignment="1">
      <alignment horizontal="center"/>
    </xf>
    <xf numFmtId="10" fontId="63" fillId="0" borderId="1" xfId="20" applyNumberFormat="1" applyFont="1" applyFill="1" applyBorder="1"/>
    <xf numFmtId="1" fontId="68" fillId="23" borderId="1" xfId="0" applyNumberFormat="1" applyFont="1" applyFill="1" applyBorder="1" applyAlignment="1">
      <alignment horizontal="center"/>
    </xf>
    <xf numFmtId="1" fontId="0" fillId="29" borderId="1" xfId="0" applyNumberFormat="1" applyFill="1" applyBorder="1" applyAlignment="1">
      <alignment horizontal="right" vertical="center"/>
    </xf>
    <xf numFmtId="14" fontId="2" fillId="0" borderId="1" xfId="0" applyNumberFormat="1" applyFont="1" applyBorder="1" applyAlignment="1">
      <alignment horizontal="center" vertical="center" wrapText="1"/>
    </xf>
    <xf numFmtId="9" fontId="2" fillId="0" borderId="1" xfId="0" applyNumberFormat="1" applyFont="1" applyBorder="1" applyAlignment="1">
      <alignment horizontal="center" vertical="center" wrapText="1"/>
    </xf>
    <xf numFmtId="10" fontId="2" fillId="35" borderId="1" xfId="0" applyNumberFormat="1" applyFont="1" applyFill="1" applyBorder="1" applyAlignment="1">
      <alignment horizontal="center" vertical="center" wrapText="1"/>
    </xf>
    <xf numFmtId="10" fontId="2" fillId="0" borderId="1" xfId="0" applyNumberFormat="1" applyFont="1" applyBorder="1" applyAlignment="1">
      <alignment horizontal="center" vertical="center" wrapText="1"/>
    </xf>
    <xf numFmtId="10" fontId="21" fillId="35" borderId="1" xfId="20" applyNumberFormat="1" applyFont="1" applyFill="1" applyBorder="1" applyAlignment="1">
      <alignment horizontal="center" vertical="center"/>
    </xf>
    <xf numFmtId="0" fontId="58" fillId="0" borderId="1" xfId="0" applyFont="1" applyBorder="1" applyAlignment="1">
      <alignment horizontal="justify" vertical="center"/>
    </xf>
    <xf numFmtId="14" fontId="21" fillId="3" borderId="16" xfId="20" applyNumberFormat="1" applyFont="1" applyFill="1" applyBorder="1" applyAlignment="1">
      <alignment horizontal="center" vertical="center"/>
    </xf>
    <xf numFmtId="0" fontId="0" fillId="0" borderId="3" xfId="0" applyBorder="1"/>
    <xf numFmtId="9" fontId="2" fillId="0" borderId="36" xfId="0" applyNumberFormat="1" applyFont="1" applyBorder="1" applyAlignment="1">
      <alignment horizontal="center" vertical="center" wrapText="1"/>
    </xf>
    <xf numFmtId="10" fontId="2" fillId="28" borderId="36" xfId="0" applyNumberFormat="1" applyFont="1" applyFill="1" applyBorder="1" applyAlignment="1">
      <alignment horizontal="center" vertical="center" wrapText="1"/>
    </xf>
    <xf numFmtId="9" fontId="2" fillId="0" borderId="16" xfId="0" applyNumberFormat="1" applyFont="1" applyBorder="1" applyAlignment="1">
      <alignment horizontal="center" vertical="center" wrapText="1"/>
    </xf>
    <xf numFmtId="14" fontId="2" fillId="0" borderId="10" xfId="0" applyNumberFormat="1" applyFont="1" applyBorder="1" applyAlignment="1">
      <alignment horizontal="center" vertical="center" wrapText="1"/>
    </xf>
    <xf numFmtId="165" fontId="21" fillId="3" borderId="11" xfId="20" applyNumberFormat="1" applyFont="1" applyFill="1" applyBorder="1" applyAlignment="1">
      <alignment horizontal="center" vertical="center"/>
    </xf>
    <xf numFmtId="165" fontId="21" fillId="8" borderId="11" xfId="20" applyNumberFormat="1" applyFont="1" applyFill="1" applyBorder="1" applyAlignment="1">
      <alignment horizontal="center" vertical="center"/>
    </xf>
    <xf numFmtId="1" fontId="21" fillId="28" borderId="1" xfId="22" applyNumberFormat="1" applyFont="1" applyFill="1" applyBorder="1" applyAlignment="1">
      <alignment horizontal="center" vertical="center" wrapText="1"/>
    </xf>
    <xf numFmtId="1" fontId="21" fillId="34" borderId="1" xfId="22" applyNumberFormat="1" applyFont="1" applyFill="1" applyBorder="1" applyAlignment="1">
      <alignment horizontal="center" vertical="center" wrapText="1"/>
    </xf>
    <xf numFmtId="1" fontId="4" fillId="35" borderId="1" xfId="0" applyNumberFormat="1" applyFont="1" applyFill="1" applyBorder="1" applyAlignment="1">
      <alignment horizontal="center" vertical="center" wrapText="1"/>
    </xf>
    <xf numFmtId="1" fontId="4" fillId="34" borderId="1" xfId="0" applyNumberFormat="1" applyFont="1" applyFill="1" applyBorder="1" applyAlignment="1">
      <alignment horizontal="center" vertical="center" wrapText="1"/>
    </xf>
    <xf numFmtId="1" fontId="0" fillId="28" borderId="1" xfId="0" applyNumberFormat="1" applyFill="1" applyBorder="1" applyAlignment="1">
      <alignment horizontal="center" vertical="center" wrapText="1"/>
    </xf>
    <xf numFmtId="165" fontId="0" fillId="28" borderId="1" xfId="0" applyNumberFormat="1" applyFill="1" applyBorder="1" applyAlignment="1">
      <alignment horizontal="center" vertical="center"/>
    </xf>
    <xf numFmtId="1" fontId="94" fillId="0" borderId="10" xfId="0" applyNumberFormat="1" applyFont="1" applyBorder="1" applyAlignment="1">
      <alignment horizontal="center" vertical="center"/>
    </xf>
    <xf numFmtId="9" fontId="86" fillId="29" borderId="11" xfId="20" applyFont="1" applyFill="1" applyBorder="1" applyAlignment="1">
      <alignment horizontal="center" vertical="center"/>
    </xf>
    <xf numFmtId="165" fontId="86" fillId="34" borderId="11" xfId="20" applyNumberFormat="1" applyFont="1" applyFill="1" applyBorder="1" applyAlignment="1">
      <alignment horizontal="center" vertical="center"/>
    </xf>
    <xf numFmtId="165" fontId="94" fillId="0" borderId="11" xfId="0" applyNumberFormat="1" applyFont="1" applyBorder="1" applyAlignment="1">
      <alignment horizontal="center" vertical="center"/>
    </xf>
    <xf numFmtId="0" fontId="0" fillId="29" borderId="11" xfId="0" applyFill="1" applyBorder="1" applyAlignment="1">
      <alignment horizontal="center" vertical="center" wrapText="1"/>
    </xf>
    <xf numFmtId="0" fontId="0" fillId="29" borderId="24" xfId="0" applyFill="1" applyBorder="1" applyAlignment="1">
      <alignment horizontal="justify" vertical="center"/>
    </xf>
    <xf numFmtId="9" fontId="4" fillId="0" borderId="0" xfId="0" applyNumberFormat="1" applyFont="1" applyAlignment="1">
      <alignment horizontal="center" vertical="center" wrapText="1"/>
    </xf>
    <xf numFmtId="0" fontId="4" fillId="0" borderId="0" xfId="0" applyFont="1" applyAlignment="1">
      <alignment horizontal="justify" vertical="center" wrapText="1"/>
    </xf>
    <xf numFmtId="9" fontId="4" fillId="29" borderId="1" xfId="20" applyFont="1" applyFill="1" applyBorder="1" applyAlignment="1">
      <alignment horizontal="center" vertical="center" wrapText="1"/>
    </xf>
    <xf numFmtId="0" fontId="4" fillId="3" borderId="19" xfId="15" applyFill="1" applyBorder="1"/>
    <xf numFmtId="0" fontId="51" fillId="0" borderId="0" xfId="15" applyFont="1" applyAlignment="1">
      <alignment horizontal="center" vertical="center" wrapText="1"/>
    </xf>
    <xf numFmtId="0" fontId="4" fillId="29" borderId="19" xfId="15" applyFill="1" applyBorder="1" applyAlignment="1">
      <alignment horizontal="center" vertical="center"/>
    </xf>
    <xf numFmtId="0" fontId="93" fillId="5" borderId="19" xfId="15" applyFont="1" applyFill="1" applyBorder="1" applyAlignment="1">
      <alignment vertical="center" wrapText="1"/>
    </xf>
    <xf numFmtId="0" fontId="2" fillId="36" borderId="1" xfId="15" applyFont="1" applyFill="1" applyBorder="1" applyAlignment="1">
      <alignment horizontal="center" vertical="center"/>
    </xf>
    <xf numFmtId="165" fontId="4" fillId="0" borderId="0" xfId="0" applyNumberFormat="1" applyFont="1" applyAlignment="1">
      <alignment horizontal="center" vertical="center" wrapText="1"/>
    </xf>
    <xf numFmtId="0" fontId="4" fillId="0" borderId="0" xfId="0" applyFont="1" applyAlignment="1">
      <alignment horizontal="center" vertical="center" wrapText="1"/>
    </xf>
    <xf numFmtId="0" fontId="0" fillId="29" borderId="24" xfId="0" applyFill="1" applyBorder="1"/>
    <xf numFmtId="9" fontId="3" fillId="0" borderId="0" xfId="0" applyNumberFormat="1" applyFont="1" applyAlignment="1">
      <alignment vertical="center" wrapText="1"/>
    </xf>
    <xf numFmtId="165" fontId="86" fillId="28" borderId="9" xfId="20" applyNumberFormat="1" applyFont="1" applyFill="1" applyBorder="1" applyAlignment="1">
      <alignment horizontal="center" vertical="center"/>
    </xf>
    <xf numFmtId="165" fontId="86" fillId="28" borderId="1" xfId="20" applyNumberFormat="1" applyFont="1" applyFill="1" applyBorder="1" applyAlignment="1">
      <alignment horizontal="center" vertical="center"/>
    </xf>
    <xf numFmtId="165" fontId="86" fillId="28" borderId="13" xfId="20" applyNumberFormat="1" applyFont="1" applyFill="1" applyBorder="1" applyAlignment="1">
      <alignment horizontal="center" vertical="center"/>
    </xf>
    <xf numFmtId="0" fontId="2" fillId="0" borderId="0" xfId="0" applyFont="1" applyAlignment="1">
      <alignment horizontal="center" vertical="center" wrapText="1"/>
    </xf>
    <xf numFmtId="10" fontId="0" fillId="0" borderId="0" xfId="0" applyNumberFormat="1" applyAlignment="1">
      <alignment horizontal="center" vertical="center"/>
    </xf>
    <xf numFmtId="14" fontId="0" fillId="3" borderId="0" xfId="0" applyNumberFormat="1" applyFill="1" applyAlignment="1">
      <alignment horizontal="justify" vertical="center" wrapText="1"/>
    </xf>
    <xf numFmtId="165" fontId="4" fillId="29" borderId="0" xfId="20" applyNumberFormat="1" applyFont="1" applyFill="1" applyBorder="1" applyAlignment="1">
      <alignment horizontal="center" vertical="center" wrapText="1"/>
    </xf>
    <xf numFmtId="165" fontId="4" fillId="35" borderId="25" xfId="20" applyNumberFormat="1" applyFont="1" applyFill="1" applyBorder="1" applyAlignment="1">
      <alignment horizontal="center" vertical="center" wrapText="1"/>
    </xf>
    <xf numFmtId="14" fontId="0" fillId="29" borderId="11" xfId="0" applyNumberFormat="1" applyFill="1" applyBorder="1" applyAlignment="1">
      <alignment horizontal="justify" vertical="center" wrapText="1"/>
    </xf>
    <xf numFmtId="0" fontId="0" fillId="29" borderId="24" xfId="0" applyFill="1" applyBorder="1" applyAlignment="1">
      <alignment horizontal="center" vertical="center" wrapText="1"/>
    </xf>
    <xf numFmtId="0" fontId="95" fillId="0" borderId="11" xfId="0" applyFont="1" applyBorder="1" applyAlignment="1">
      <alignment horizontal="justify" vertical="center" wrapText="1"/>
    </xf>
    <xf numFmtId="0" fontId="95" fillId="29" borderId="11" xfId="0" applyFont="1" applyFill="1" applyBorder="1" applyAlignment="1">
      <alignment horizontal="center" vertical="center" wrapText="1"/>
    </xf>
    <xf numFmtId="165" fontId="86" fillId="28" borderId="11" xfId="20" applyNumberFormat="1" applyFont="1" applyFill="1" applyBorder="1" applyAlignment="1">
      <alignment horizontal="center" vertical="center"/>
    </xf>
    <xf numFmtId="0" fontId="0" fillId="29" borderId="11" xfId="0" applyFill="1" applyBorder="1" applyAlignment="1">
      <alignment horizontal="justify" vertical="center" wrapText="1"/>
    </xf>
    <xf numFmtId="0" fontId="0" fillId="29" borderId="24" xfId="0" applyFill="1" applyBorder="1" applyAlignment="1">
      <alignment horizontal="center" vertical="center"/>
    </xf>
    <xf numFmtId="1" fontId="96" fillId="0" borderId="10" xfId="0" applyNumberFormat="1" applyFont="1" applyBorder="1" applyAlignment="1">
      <alignment horizontal="center" vertical="center"/>
    </xf>
    <xf numFmtId="9" fontId="95" fillId="0" borderId="11" xfId="0" applyNumberFormat="1" applyFont="1" applyBorder="1" applyAlignment="1">
      <alignment horizontal="center" vertical="center" wrapText="1"/>
    </xf>
    <xf numFmtId="165" fontId="95" fillId="28" borderId="11" xfId="0" applyNumberFormat="1" applyFont="1" applyFill="1" applyBorder="1" applyAlignment="1">
      <alignment horizontal="center" vertical="center"/>
    </xf>
    <xf numFmtId="165" fontId="96" fillId="0" borderId="11" xfId="0" applyNumberFormat="1" applyFont="1" applyBorder="1" applyAlignment="1">
      <alignment horizontal="center" vertical="center"/>
    </xf>
    <xf numFmtId="0" fontId="95" fillId="29" borderId="11" xfId="0" applyFont="1" applyFill="1" applyBorder="1" applyAlignment="1">
      <alignment horizontal="justify" vertical="top" wrapText="1"/>
    </xf>
    <xf numFmtId="0" fontId="95" fillId="29" borderId="24" xfId="0" applyFont="1" applyFill="1" applyBorder="1" applyAlignment="1">
      <alignment horizontal="center" vertical="center"/>
    </xf>
    <xf numFmtId="165" fontId="86" fillId="29" borderId="11" xfId="20" applyNumberFormat="1" applyFont="1" applyFill="1" applyBorder="1" applyAlignment="1">
      <alignment horizontal="center" vertical="center"/>
    </xf>
    <xf numFmtId="9" fontId="86" fillId="0" borderId="11" xfId="20" applyFont="1" applyFill="1" applyBorder="1" applyAlignment="1">
      <alignment horizontal="center" vertical="center"/>
    </xf>
    <xf numFmtId="9" fontId="86" fillId="28" borderId="11" xfId="20" applyFont="1" applyFill="1" applyBorder="1" applyAlignment="1">
      <alignment horizontal="center" vertical="center"/>
    </xf>
    <xf numFmtId="0" fontId="93" fillId="5" borderId="0" xfId="15" applyFont="1" applyFill="1" applyAlignment="1">
      <alignment horizontal="center" vertical="center" wrapText="1"/>
    </xf>
    <xf numFmtId="14" fontId="4" fillId="29" borderId="1" xfId="0" applyNumberFormat="1" applyFont="1" applyFill="1" applyBorder="1" applyAlignment="1">
      <alignment horizontal="center" vertical="center" wrapText="1"/>
    </xf>
    <xf numFmtId="0" fontId="4" fillId="29" borderId="1" xfId="0" applyFont="1" applyFill="1" applyBorder="1" applyAlignment="1">
      <alignment horizontal="center" vertical="center" wrapText="1"/>
    </xf>
    <xf numFmtId="14" fontId="0" fillId="29" borderId="1" xfId="0" applyNumberFormat="1" applyFill="1" applyBorder="1" applyAlignment="1">
      <alignment horizontal="center" vertical="center"/>
    </xf>
    <xf numFmtId="0" fontId="0" fillId="29" borderId="1" xfId="0" applyFill="1" applyBorder="1" applyAlignment="1">
      <alignment vertical="center" wrapText="1"/>
    </xf>
    <xf numFmtId="9" fontId="0" fillId="29" borderId="1" xfId="0" applyNumberFormat="1" applyFill="1" applyBorder="1" applyAlignment="1">
      <alignment horizontal="center" vertical="center" wrapText="1"/>
    </xf>
    <xf numFmtId="9" fontId="4" fillId="28" borderId="1" xfId="20" applyFont="1" applyFill="1" applyBorder="1" applyAlignment="1">
      <alignment horizontal="center" vertical="center"/>
    </xf>
    <xf numFmtId="0" fontId="0" fillId="29" borderId="1" xfId="0" applyFill="1" applyBorder="1" applyAlignment="1">
      <alignment horizontal="center" vertical="center" wrapText="1"/>
    </xf>
    <xf numFmtId="0" fontId="4" fillId="29" borderId="2" xfId="0" applyFont="1" applyFill="1" applyBorder="1" applyAlignment="1">
      <alignment vertical="center" wrapText="1"/>
    </xf>
    <xf numFmtId="0" fontId="4" fillId="29" borderId="1" xfId="0" applyFont="1" applyFill="1" applyBorder="1" applyAlignment="1">
      <alignment vertical="center"/>
    </xf>
    <xf numFmtId="9" fontId="0" fillId="29" borderId="1" xfId="0" applyNumberFormat="1" applyFill="1" applyBorder="1" applyAlignment="1">
      <alignment horizontal="center" vertical="center"/>
    </xf>
    <xf numFmtId="10" fontId="4" fillId="28" borderId="1" xfId="20" applyNumberFormat="1" applyFont="1" applyFill="1" applyBorder="1" applyAlignment="1">
      <alignment horizontal="center" vertical="center"/>
    </xf>
    <xf numFmtId="10" fontId="0" fillId="29" borderId="1" xfId="0" applyNumberFormat="1" applyFill="1" applyBorder="1" applyAlignment="1">
      <alignment horizontal="center" vertical="center"/>
    </xf>
    <xf numFmtId="0" fontId="4" fillId="29" borderId="1" xfId="0" applyFont="1" applyFill="1" applyBorder="1" applyAlignment="1">
      <alignment vertical="center" wrapText="1"/>
    </xf>
    <xf numFmtId="14" fontId="4" fillId="29" borderId="1" xfId="15" applyNumberFormat="1" applyFill="1" applyBorder="1" applyAlignment="1">
      <alignment vertical="center" wrapText="1"/>
    </xf>
    <xf numFmtId="9" fontId="4" fillId="29" borderId="1" xfId="15" applyNumberFormat="1" applyFill="1" applyBorder="1" applyAlignment="1">
      <alignment horizontal="center" vertical="center" wrapText="1"/>
    </xf>
    <xf numFmtId="9" fontId="4" fillId="28" borderId="1" xfId="22" applyFont="1" applyFill="1" applyBorder="1" applyAlignment="1">
      <alignment horizontal="center" vertical="center" wrapText="1"/>
    </xf>
    <xf numFmtId="9" fontId="4" fillId="29" borderId="1" xfId="22" applyFont="1" applyFill="1" applyBorder="1" applyAlignment="1">
      <alignment horizontal="center" vertical="center" wrapText="1"/>
    </xf>
    <xf numFmtId="14" fontId="4" fillId="29" borderId="1" xfId="15" applyNumberFormat="1" applyFill="1" applyBorder="1" applyAlignment="1">
      <alignment horizontal="justify" vertical="center" wrapText="1"/>
    </xf>
    <xf numFmtId="0" fontId="4" fillId="29" borderId="0" xfId="15" applyFill="1"/>
    <xf numFmtId="9" fontId="4" fillId="28" borderId="3" xfId="22" applyFont="1" applyFill="1" applyBorder="1" applyAlignment="1">
      <alignment horizontal="center" vertical="center" wrapText="1"/>
    </xf>
    <xf numFmtId="0" fontId="0" fillId="29" borderId="12" xfId="0" applyFill="1" applyBorder="1" applyAlignment="1">
      <alignment horizontal="center" vertical="center"/>
    </xf>
    <xf numFmtId="9" fontId="0" fillId="28" borderId="1" xfId="0" applyNumberFormat="1" applyFill="1" applyBorder="1" applyAlignment="1">
      <alignment horizontal="center" vertical="center" wrapText="1"/>
    </xf>
    <xf numFmtId="9" fontId="4" fillId="29" borderId="1" xfId="20" applyFont="1" applyFill="1" applyBorder="1" applyAlignment="1">
      <alignment horizontal="center" vertical="center"/>
    </xf>
    <xf numFmtId="0" fontId="0" fillId="29" borderId="13" xfId="0" applyFill="1" applyBorder="1" applyAlignment="1">
      <alignment horizontal="center" vertical="center" wrapText="1"/>
    </xf>
    <xf numFmtId="14" fontId="0" fillId="29" borderId="13" xfId="0" applyNumberFormat="1" applyFill="1" applyBorder="1" applyAlignment="1">
      <alignment horizontal="center" vertical="center" wrapText="1"/>
    </xf>
    <xf numFmtId="0" fontId="4" fillId="29" borderId="2" xfId="0" applyFont="1" applyFill="1" applyBorder="1" applyAlignment="1">
      <alignment horizontal="center" vertical="center" wrapText="1"/>
    </xf>
    <xf numFmtId="14" fontId="0" fillId="29" borderId="1" xfId="0" applyNumberFormat="1" applyFill="1" applyBorder="1" applyAlignment="1">
      <alignment horizontal="center" vertical="center" wrapText="1"/>
    </xf>
    <xf numFmtId="1" fontId="4" fillId="29" borderId="1" xfId="20" applyNumberFormat="1" applyFont="1" applyFill="1" applyBorder="1" applyAlignment="1">
      <alignment horizontal="center" vertical="center"/>
    </xf>
    <xf numFmtId="14" fontId="0" fillId="37" borderId="1" xfId="0" applyNumberFormat="1" applyFill="1" applyBorder="1" applyAlignment="1">
      <alignment horizontal="center" vertical="center" wrapText="1"/>
    </xf>
    <xf numFmtId="14" fontId="0" fillId="38" borderId="1" xfId="0" applyNumberFormat="1" applyFill="1" applyBorder="1" applyAlignment="1">
      <alignment horizontal="center" vertical="center" wrapText="1"/>
    </xf>
    <xf numFmtId="1" fontId="86" fillId="39" borderId="1" xfId="16" applyNumberFormat="1" applyFill="1" applyBorder="1" applyAlignment="1">
      <alignment horizontal="center" vertical="center" wrapText="1"/>
    </xf>
    <xf numFmtId="1" fontId="4" fillId="39" borderId="1" xfId="21" applyNumberFormat="1" applyFont="1" applyFill="1" applyBorder="1" applyAlignment="1">
      <alignment horizontal="center" vertical="center" wrapText="1"/>
    </xf>
    <xf numFmtId="1" fontId="4" fillId="35" borderId="1" xfId="21" applyNumberFormat="1" applyFont="1" applyFill="1" applyBorder="1" applyAlignment="1">
      <alignment horizontal="center" vertical="center" wrapText="1"/>
    </xf>
    <xf numFmtId="10" fontId="4" fillId="39" borderId="19" xfId="21" applyNumberFormat="1" applyFont="1" applyFill="1" applyBorder="1" applyAlignment="1">
      <alignment horizontal="center" vertical="center" wrapText="1"/>
    </xf>
    <xf numFmtId="1" fontId="86" fillId="35" borderId="1" xfId="16" applyNumberFormat="1" applyFill="1" applyBorder="1" applyAlignment="1">
      <alignment horizontal="center" vertical="center" wrapText="1"/>
    </xf>
    <xf numFmtId="10" fontId="86" fillId="39" borderId="19" xfId="16" applyNumberFormat="1" applyFill="1" applyBorder="1" applyAlignment="1">
      <alignment horizontal="center" vertical="center" wrapText="1"/>
    </xf>
    <xf numFmtId="14" fontId="86" fillId="0" borderId="1" xfId="16" applyNumberFormat="1" applyBorder="1" applyAlignment="1">
      <alignment horizontal="center" vertical="center" wrapText="1"/>
    </xf>
    <xf numFmtId="10" fontId="86" fillId="0" borderId="1" xfId="16" applyNumberFormat="1" applyBorder="1" applyAlignment="1">
      <alignment horizontal="center" vertical="center" wrapText="1"/>
    </xf>
    <xf numFmtId="0" fontId="0" fillId="3" borderId="11" xfId="0" applyFill="1" applyBorder="1" applyAlignment="1">
      <alignment horizontal="left" vertical="center" wrapText="1"/>
    </xf>
    <xf numFmtId="0" fontId="0" fillId="29" borderId="1" xfId="0" applyFill="1" applyBorder="1" applyAlignment="1">
      <alignment horizontal="right"/>
    </xf>
    <xf numFmtId="14" fontId="2" fillId="0" borderId="85" xfId="0" applyNumberFormat="1" applyFont="1" applyBorder="1" applyAlignment="1">
      <alignment horizontal="center" wrapText="1"/>
    </xf>
    <xf numFmtId="9" fontId="2" fillId="0" borderId="86" xfId="0" applyNumberFormat="1" applyFont="1" applyBorder="1" applyAlignment="1">
      <alignment horizontal="center" wrapText="1"/>
    </xf>
    <xf numFmtId="10" fontId="2" fillId="40" borderId="86" xfId="0" applyNumberFormat="1" applyFont="1" applyFill="1" applyBorder="1" applyAlignment="1">
      <alignment horizontal="center" wrapText="1"/>
    </xf>
    <xf numFmtId="10" fontId="2" fillId="0" borderId="86" xfId="0" applyNumberFormat="1" applyFont="1" applyBorder="1" applyAlignment="1">
      <alignment horizontal="center" wrapText="1"/>
    </xf>
    <xf numFmtId="14" fontId="2" fillId="0" borderId="87" xfId="0" applyNumberFormat="1" applyFont="1" applyBorder="1" applyAlignment="1">
      <alignment horizontal="center" vertical="center" wrapText="1"/>
    </xf>
    <xf numFmtId="9" fontId="2" fillId="0" borderId="88" xfId="0" applyNumberFormat="1" applyFont="1" applyBorder="1" applyAlignment="1">
      <alignment horizontal="center" vertical="center" wrapText="1"/>
    </xf>
    <xf numFmtId="10" fontId="2" fillId="28" borderId="88" xfId="0" applyNumberFormat="1" applyFont="1" applyFill="1" applyBorder="1" applyAlignment="1">
      <alignment horizontal="center" vertical="center" wrapText="1"/>
    </xf>
    <xf numFmtId="10" fontId="2" fillId="0" borderId="88" xfId="0" applyNumberFormat="1" applyFont="1" applyBorder="1" applyAlignment="1">
      <alignment horizontal="center" vertical="center" wrapText="1"/>
    </xf>
    <xf numFmtId="0" fontId="31" fillId="0" borderId="88" xfId="0" applyFont="1" applyBorder="1" applyAlignment="1">
      <alignment horizontal="center" vertical="center" wrapText="1"/>
    </xf>
    <xf numFmtId="0" fontId="10" fillId="0" borderId="89" xfId="0" applyFont="1" applyBorder="1" applyAlignment="1">
      <alignment horizontal="center" vertical="center" wrapText="1"/>
    </xf>
    <xf numFmtId="0" fontId="0" fillId="28" borderId="1" xfId="0" applyFill="1" applyBorder="1" applyAlignment="1">
      <alignment horizontal="center"/>
    </xf>
    <xf numFmtId="14" fontId="0" fillId="38" borderId="1" xfId="0" applyNumberFormat="1" applyFill="1" applyBorder="1" applyAlignment="1">
      <alignment horizontal="center"/>
    </xf>
    <xf numFmtId="14" fontId="0" fillId="41" borderId="1" xfId="0" applyNumberFormat="1" applyFill="1" applyBorder="1" applyAlignment="1">
      <alignment horizontal="center"/>
    </xf>
    <xf numFmtId="0" fontId="2" fillId="0" borderId="1" xfId="16" applyFont="1" applyBorder="1" applyAlignment="1">
      <alignment horizontal="center" vertical="center"/>
    </xf>
    <xf numFmtId="0" fontId="2" fillId="42" borderId="1" xfId="16" applyFont="1" applyFill="1" applyBorder="1" applyAlignment="1">
      <alignment horizontal="center" wrapText="1"/>
    </xf>
    <xf numFmtId="0" fontId="2" fillId="43" borderId="1" xfId="16" applyFont="1" applyFill="1" applyBorder="1" applyAlignment="1">
      <alignment horizontal="center" wrapText="1"/>
    </xf>
    <xf numFmtId="0" fontId="4" fillId="0" borderId="0" xfId="16" applyFont="1"/>
    <xf numFmtId="0" fontId="2" fillId="44" borderId="1" xfId="16" applyFont="1" applyFill="1" applyBorder="1" applyAlignment="1">
      <alignment horizontal="center" vertical="center" wrapText="1"/>
    </xf>
    <xf numFmtId="0" fontId="2" fillId="45" borderId="1" xfId="16" applyFont="1" applyFill="1" applyBorder="1" applyAlignment="1">
      <alignment horizontal="center" vertical="center" wrapText="1"/>
    </xf>
    <xf numFmtId="0" fontId="4" fillId="0" borderId="1" xfId="16" applyFont="1" applyBorder="1" applyAlignment="1">
      <alignment horizontal="center" vertical="center"/>
    </xf>
    <xf numFmtId="9" fontId="21" fillId="0" borderId="1" xfId="20" applyFont="1" applyFill="1" applyBorder="1" applyAlignment="1">
      <alignment horizontal="center" vertical="center" wrapText="1"/>
    </xf>
    <xf numFmtId="9" fontId="58" fillId="29" borderId="1" xfId="0" applyNumberFormat="1" applyFont="1" applyFill="1" applyBorder="1" applyAlignment="1">
      <alignment horizontal="center" vertical="center" wrapText="1"/>
    </xf>
    <xf numFmtId="10" fontId="0" fillId="0" borderId="0" xfId="0" applyNumberFormat="1" applyAlignment="1">
      <alignment vertical="center"/>
    </xf>
    <xf numFmtId="0" fontId="73" fillId="0" borderId="0" xfId="0" applyFont="1" applyAlignment="1">
      <alignment horizontal="center"/>
    </xf>
    <xf numFmtId="0" fontId="4" fillId="0" borderId="0" xfId="0" applyFont="1" applyAlignment="1">
      <alignment horizontal="center"/>
    </xf>
    <xf numFmtId="1" fontId="0" fillId="4" borderId="1" xfId="0" applyNumberFormat="1" applyFill="1" applyBorder="1" applyAlignment="1">
      <alignment horizontal="center"/>
    </xf>
    <xf numFmtId="0" fontId="0" fillId="46" borderId="1" xfId="0" applyFill="1" applyBorder="1" applyAlignment="1">
      <alignment horizontal="center"/>
    </xf>
    <xf numFmtId="1" fontId="0" fillId="46" borderId="1" xfId="0" applyNumberFormat="1" applyFill="1" applyBorder="1" applyAlignment="1">
      <alignment horizontal="center"/>
    </xf>
    <xf numFmtId="1" fontId="4" fillId="0" borderId="0" xfId="0" applyNumberFormat="1" applyFont="1" applyAlignment="1">
      <alignment horizontal="center"/>
    </xf>
    <xf numFmtId="1" fontId="0" fillId="29" borderId="1" xfId="0" applyNumberFormat="1" applyFill="1" applyBorder="1" applyAlignment="1">
      <alignment horizontal="center"/>
    </xf>
    <xf numFmtId="1" fontId="4" fillId="29" borderId="0" xfId="0" applyNumberFormat="1" applyFont="1" applyFill="1" applyAlignment="1">
      <alignment horizontal="center"/>
    </xf>
    <xf numFmtId="165" fontId="21" fillId="28" borderId="13" xfId="20" applyNumberFormat="1" applyFont="1" applyFill="1" applyBorder="1" applyAlignment="1">
      <alignment horizontal="center" vertical="center"/>
    </xf>
    <xf numFmtId="9" fontId="86" fillId="28" borderId="1" xfId="20" applyFont="1" applyFill="1" applyBorder="1" applyAlignment="1">
      <alignment horizontal="center" vertical="center" wrapText="1"/>
    </xf>
    <xf numFmtId="171" fontId="86" fillId="3" borderId="1" xfId="9" applyNumberFormat="1" applyFont="1" applyFill="1" applyBorder="1" applyAlignment="1">
      <alignment horizontal="center" vertical="center" wrapText="1"/>
    </xf>
    <xf numFmtId="9" fontId="86" fillId="3" borderId="1" xfId="20" applyFont="1" applyFill="1" applyBorder="1" applyAlignment="1">
      <alignment horizontal="center" vertical="center" wrapText="1"/>
    </xf>
    <xf numFmtId="173" fontId="86" fillId="3" borderId="1" xfId="9" applyNumberFormat="1" applyFont="1" applyFill="1" applyBorder="1" applyAlignment="1">
      <alignment horizontal="center" vertical="center" wrapText="1"/>
    </xf>
    <xf numFmtId="2" fontId="0" fillId="3" borderId="1" xfId="0" applyNumberFormat="1" applyFill="1" applyBorder="1" applyAlignment="1">
      <alignment horizontal="right" vertical="center"/>
    </xf>
    <xf numFmtId="0" fontId="2" fillId="0" borderId="0" xfId="15" applyFont="1" applyAlignment="1">
      <alignment horizontal="center"/>
    </xf>
    <xf numFmtId="1" fontId="0" fillId="47" borderId="1" xfId="0" applyNumberFormat="1" applyFill="1" applyBorder="1" applyAlignment="1">
      <alignment horizontal="center" vertical="center" wrapText="1"/>
    </xf>
    <xf numFmtId="171" fontId="86" fillId="47" borderId="1" xfId="9" applyNumberFormat="1" applyFont="1" applyFill="1" applyBorder="1" applyAlignment="1">
      <alignment horizontal="center" vertical="center" wrapText="1"/>
    </xf>
    <xf numFmtId="9" fontId="86" fillId="47" borderId="1" xfId="20" applyFont="1" applyFill="1" applyBorder="1" applyAlignment="1">
      <alignment horizontal="center" vertical="center" wrapText="1"/>
    </xf>
    <xf numFmtId="173" fontId="86" fillId="47" borderId="1" xfId="9" applyNumberFormat="1" applyFont="1" applyFill="1" applyBorder="1" applyAlignment="1">
      <alignment horizontal="center" vertical="center" wrapText="1"/>
    </xf>
    <xf numFmtId="2" fontId="0" fillId="47" borderId="1" xfId="0" applyNumberFormat="1" applyFill="1" applyBorder="1" applyAlignment="1">
      <alignment horizontal="right" vertical="center"/>
    </xf>
    <xf numFmtId="171" fontId="86" fillId="47" borderId="1" xfId="9" applyNumberFormat="1" applyFont="1" applyFill="1" applyBorder="1" applyAlignment="1">
      <alignment vertical="center" wrapText="1"/>
    </xf>
    <xf numFmtId="178" fontId="86" fillId="47" borderId="1" xfId="9" applyNumberFormat="1" applyFont="1" applyFill="1" applyBorder="1" applyAlignment="1">
      <alignment horizontal="center" vertical="center" wrapText="1"/>
    </xf>
    <xf numFmtId="9" fontId="86" fillId="47" borderId="1" xfId="20" applyFont="1" applyFill="1" applyBorder="1" applyAlignment="1">
      <alignment horizontal="right" vertical="center" wrapText="1"/>
    </xf>
    <xf numFmtId="0" fontId="10" fillId="0" borderId="90" xfId="0" applyFont="1" applyBorder="1" applyAlignment="1">
      <alignment horizontal="center" vertical="center" wrapText="1"/>
    </xf>
    <xf numFmtId="0" fontId="58" fillId="0" borderId="1" xfId="0" applyFont="1" applyBorder="1" applyAlignment="1">
      <alignment vertical="center" wrapText="1"/>
    </xf>
    <xf numFmtId="0" fontId="58" fillId="0" borderId="16" xfId="0" applyFont="1" applyBorder="1" applyAlignment="1">
      <alignment horizontal="justify" vertical="center"/>
    </xf>
    <xf numFmtId="0" fontId="58" fillId="0" borderId="40" xfId="0" applyFont="1" applyBorder="1" applyAlignment="1">
      <alignment horizontal="justify" vertical="center"/>
    </xf>
    <xf numFmtId="0" fontId="31" fillId="0" borderId="86" xfId="0" applyFont="1" applyBorder="1" applyAlignment="1">
      <alignment horizontal="center" vertical="center" wrapText="1"/>
    </xf>
    <xf numFmtId="0" fontId="58" fillId="0" borderId="0" xfId="0" applyFont="1" applyAlignment="1">
      <alignment vertical="center"/>
    </xf>
    <xf numFmtId="175" fontId="21" fillId="48" borderId="1" xfId="3" applyNumberFormat="1" applyFont="1" applyFill="1" applyBorder="1" applyAlignment="1">
      <alignment horizontal="justify"/>
    </xf>
    <xf numFmtId="175" fontId="21" fillId="48" borderId="1" xfId="3" applyNumberFormat="1" applyFont="1" applyFill="1" applyBorder="1" applyAlignment="1">
      <alignment horizontal="center"/>
    </xf>
    <xf numFmtId="0" fontId="0" fillId="48" borderId="1" xfId="0" applyFill="1" applyBorder="1"/>
    <xf numFmtId="0" fontId="0" fillId="48" borderId="1" xfId="0" applyFill="1" applyBorder="1" applyAlignment="1">
      <alignment horizontal="justify"/>
    </xf>
    <xf numFmtId="14" fontId="2" fillId="0" borderId="91" xfId="0" applyNumberFormat="1" applyFont="1" applyBorder="1" applyAlignment="1">
      <alignment horizontal="center" wrapText="1"/>
    </xf>
    <xf numFmtId="9" fontId="2" fillId="0" borderId="92" xfId="0" applyNumberFormat="1" applyFont="1" applyBorder="1" applyAlignment="1">
      <alignment horizontal="center" wrapText="1"/>
    </xf>
    <xf numFmtId="2" fontId="2" fillId="40" borderId="92" xfId="0" applyNumberFormat="1" applyFont="1" applyFill="1" applyBorder="1" applyAlignment="1">
      <alignment horizontal="center" wrapText="1"/>
    </xf>
    <xf numFmtId="2" fontId="2" fillId="0" borderId="92" xfId="0" applyNumberFormat="1" applyFont="1" applyBorder="1" applyAlignment="1">
      <alignment horizontal="center" wrapText="1"/>
    </xf>
    <xf numFmtId="2" fontId="2" fillId="28" borderId="88" xfId="0" applyNumberFormat="1" applyFont="1" applyFill="1" applyBorder="1" applyAlignment="1">
      <alignment horizontal="center" vertical="center" wrapText="1"/>
    </xf>
    <xf numFmtId="2" fontId="2" fillId="0" borderId="88" xfId="0" applyNumberFormat="1" applyFont="1" applyBorder="1" applyAlignment="1">
      <alignment horizontal="center" vertical="center" wrapText="1"/>
    </xf>
    <xf numFmtId="0" fontId="4" fillId="0" borderId="88" xfId="0" applyFont="1" applyBorder="1" applyAlignment="1">
      <alignment horizontal="center" vertical="center" wrapText="1"/>
    </xf>
    <xf numFmtId="0" fontId="4" fillId="0" borderId="92" xfId="0" applyFont="1" applyBorder="1" applyAlignment="1">
      <alignment horizontal="center" vertical="center" wrapText="1"/>
    </xf>
    <xf numFmtId="0" fontId="4" fillId="48" borderId="1" xfId="15" applyFill="1" applyBorder="1" applyAlignment="1">
      <alignment horizontal="center" vertical="center" wrapText="1"/>
    </xf>
    <xf numFmtId="0" fontId="31" fillId="0" borderId="0" xfId="15" applyFont="1" applyAlignment="1">
      <alignment horizontal="center" vertical="center" wrapText="1"/>
    </xf>
    <xf numFmtId="0" fontId="31" fillId="0" borderId="0" xfId="15" applyFont="1" applyAlignment="1">
      <alignment horizontal="justify" vertical="center" wrapText="1"/>
    </xf>
    <xf numFmtId="0" fontId="31" fillId="0" borderId="0" xfId="15" applyFont="1" applyAlignment="1">
      <alignment vertical="center" wrapText="1"/>
    </xf>
    <xf numFmtId="177" fontId="21" fillId="29" borderId="0" xfId="3" applyNumberFormat="1" applyFont="1" applyFill="1" applyBorder="1" applyAlignment="1">
      <alignment horizontal="center" vertical="center" wrapText="1"/>
    </xf>
    <xf numFmtId="177" fontId="4" fillId="29" borderId="0" xfId="3" applyNumberFormat="1" applyFont="1" applyFill="1" applyBorder="1" applyAlignment="1">
      <alignment horizontal="center" vertical="center" wrapText="1"/>
    </xf>
    <xf numFmtId="1" fontId="21" fillId="29" borderId="0" xfId="22" applyNumberFormat="1" applyFont="1" applyFill="1" applyBorder="1" applyAlignment="1">
      <alignment horizontal="center" vertical="center" wrapText="1"/>
    </xf>
    <xf numFmtId="0" fontId="4" fillId="29" borderId="0" xfId="15" applyFill="1" applyAlignment="1">
      <alignment horizontal="center" vertical="center" wrapText="1"/>
    </xf>
    <xf numFmtId="0" fontId="97" fillId="0" borderId="1" xfId="15" applyFont="1" applyBorder="1" applyAlignment="1">
      <alignment horizontal="center" vertical="center" wrapText="1"/>
    </xf>
    <xf numFmtId="0" fontId="85" fillId="0" borderId="0" xfId="0" applyFont="1" applyProtection="1">
      <protection locked="0"/>
    </xf>
    <xf numFmtId="0" fontId="84" fillId="0" borderId="0" xfId="0" applyFont="1" applyProtection="1">
      <protection locked="0"/>
    </xf>
    <xf numFmtId="9" fontId="86" fillId="0" borderId="1" xfId="16" applyNumberFormat="1" applyBorder="1" applyAlignment="1">
      <alignment horizontal="center" vertical="center" wrapText="1"/>
    </xf>
    <xf numFmtId="0" fontId="4" fillId="0" borderId="1" xfId="16" applyFont="1" applyBorder="1" applyAlignment="1">
      <alignment horizontal="justify" vertical="center" wrapText="1"/>
    </xf>
    <xf numFmtId="0" fontId="86" fillId="0" borderId="0" xfId="16"/>
    <xf numFmtId="0" fontId="4" fillId="0" borderId="0" xfId="18"/>
    <xf numFmtId="10" fontId="86" fillId="35" borderId="1" xfId="16" applyNumberFormat="1" applyFill="1" applyBorder="1" applyAlignment="1">
      <alignment horizontal="center" vertical="center" wrapText="1"/>
    </xf>
    <xf numFmtId="0" fontId="86" fillId="0" borderId="0" xfId="16" applyAlignment="1">
      <alignment horizontal="center"/>
    </xf>
    <xf numFmtId="9" fontId="86" fillId="0" borderId="0" xfId="16" applyNumberFormat="1" applyAlignment="1">
      <alignment horizontal="center"/>
    </xf>
    <xf numFmtId="10" fontId="86" fillId="0" borderId="0" xfId="16" applyNumberFormat="1" applyAlignment="1">
      <alignment horizontal="center"/>
    </xf>
    <xf numFmtId="0" fontId="2" fillId="0" borderId="0" xfId="18" applyFont="1" applyAlignment="1">
      <alignment horizontal="center"/>
    </xf>
    <xf numFmtId="14" fontId="99" fillId="50" borderId="68" xfId="0" applyNumberFormat="1" applyFont="1" applyFill="1" applyBorder="1" applyAlignment="1">
      <alignment horizontal="center" vertical="center" wrapText="1"/>
    </xf>
    <xf numFmtId="0" fontId="99" fillId="50" borderId="57" xfId="0" applyFont="1" applyFill="1" applyBorder="1" applyAlignment="1">
      <alignment horizontal="center" vertical="center" wrapText="1"/>
    </xf>
    <xf numFmtId="14" fontId="99" fillId="50" borderId="57" xfId="0" applyNumberFormat="1" applyFont="1" applyFill="1" applyBorder="1" applyAlignment="1">
      <alignment horizontal="center" vertical="center" wrapText="1"/>
    </xf>
    <xf numFmtId="0" fontId="99" fillId="35" borderId="57" xfId="0" applyFont="1" applyFill="1" applyBorder="1" applyAlignment="1">
      <alignment horizontal="center" vertical="center" wrapText="1"/>
    </xf>
    <xf numFmtId="9" fontId="4" fillId="0" borderId="1" xfId="21" applyFont="1" applyBorder="1" applyAlignment="1">
      <alignment horizontal="center" vertical="center" wrapText="1"/>
    </xf>
    <xf numFmtId="0" fontId="4" fillId="0" borderId="1" xfId="16" applyFont="1" applyBorder="1" applyAlignment="1">
      <alignment horizontal="justify" vertical="top" wrapText="1"/>
    </xf>
    <xf numFmtId="0" fontId="86" fillId="0" borderId="1" xfId="16" applyBorder="1" applyAlignment="1">
      <alignment horizontal="justify" vertical="center" wrapText="1"/>
    </xf>
    <xf numFmtId="0" fontId="23" fillId="7" borderId="1" xfId="0" applyFont="1" applyFill="1" applyBorder="1" applyAlignment="1">
      <alignment horizontal="center" vertical="center" wrapText="1"/>
    </xf>
    <xf numFmtId="0" fontId="23" fillId="9"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23" fillId="0" borderId="1" xfId="0" applyFont="1" applyBorder="1" applyAlignment="1">
      <alignment vertical="center" wrapText="1"/>
    </xf>
    <xf numFmtId="0" fontId="23" fillId="0" borderId="1" xfId="0" applyFont="1" applyBorder="1" applyAlignment="1">
      <alignment horizontal="left" vertical="center" wrapText="1"/>
    </xf>
    <xf numFmtId="9" fontId="23" fillId="0" borderId="1" xfId="0" applyNumberFormat="1" applyFont="1" applyBorder="1" applyAlignment="1">
      <alignment horizontal="center" vertical="center" wrapText="1"/>
    </xf>
    <xf numFmtId="0" fontId="23" fillId="0" borderId="0" xfId="0" applyFont="1"/>
    <xf numFmtId="0" fontId="23" fillId="0" borderId="11"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6" xfId="0" applyFont="1" applyBorder="1" applyAlignment="1">
      <alignment horizontal="center" vertical="center" wrapText="1"/>
    </xf>
    <xf numFmtId="0" fontId="23" fillId="0" borderId="22" xfId="0" applyFont="1" applyBorder="1" applyAlignment="1">
      <alignment horizontal="center" vertical="center" wrapText="1"/>
    </xf>
    <xf numFmtId="169" fontId="21" fillId="0" borderId="0" xfId="20" applyNumberFormat="1" applyFont="1" applyFill="1"/>
    <xf numFmtId="10" fontId="21" fillId="0" borderId="0" xfId="24" applyNumberFormat="1" applyFont="1"/>
    <xf numFmtId="10" fontId="21" fillId="0" borderId="46" xfId="24" applyNumberFormat="1" applyFont="1" applyBorder="1"/>
    <xf numFmtId="10" fontId="21" fillId="0" borderId="0" xfId="24" applyNumberFormat="1" applyFont="1" applyBorder="1"/>
    <xf numFmtId="0" fontId="19" fillId="0" borderId="0" xfId="15" applyFont="1"/>
    <xf numFmtId="10" fontId="21" fillId="0" borderId="0" xfId="24" applyNumberFormat="1" applyFont="1" applyAlignment="1">
      <alignment vertical="center"/>
    </xf>
    <xf numFmtId="0" fontId="23" fillId="0" borderId="1" xfId="0" applyFont="1" applyBorder="1" applyAlignment="1">
      <alignment horizontal="justify" vertical="center"/>
    </xf>
    <xf numFmtId="0" fontId="23" fillId="0" borderId="1" xfId="0" applyFont="1" applyBorder="1" applyAlignment="1">
      <alignment horizontal="center" vertical="center"/>
    </xf>
    <xf numFmtId="9" fontId="21" fillId="3" borderId="7" xfId="20" applyFont="1" applyFill="1" applyBorder="1" applyAlignment="1">
      <alignment horizontal="center" vertical="center"/>
    </xf>
    <xf numFmtId="165" fontId="21" fillId="4" borderId="7" xfId="20" applyNumberFormat="1" applyFont="1" applyFill="1" applyBorder="1" applyAlignment="1">
      <alignment horizontal="center" vertical="center"/>
    </xf>
    <xf numFmtId="1" fontId="45" fillId="29" borderId="6" xfId="0" applyNumberFormat="1" applyFont="1" applyFill="1" applyBorder="1" applyAlignment="1">
      <alignment horizontal="center" vertical="center"/>
    </xf>
    <xf numFmtId="10" fontId="21" fillId="3" borderId="7" xfId="20" applyNumberFormat="1" applyFont="1" applyFill="1" applyBorder="1" applyAlignment="1">
      <alignment horizontal="center" vertical="center"/>
    </xf>
    <xf numFmtId="165" fontId="21" fillId="8" borderId="7" xfId="20" applyNumberFormat="1" applyFont="1" applyFill="1" applyBorder="1" applyAlignment="1">
      <alignment horizontal="center" vertical="center"/>
    </xf>
    <xf numFmtId="1" fontId="45" fillId="29" borderId="10" xfId="0" applyNumberFormat="1" applyFont="1" applyFill="1" applyBorder="1" applyAlignment="1">
      <alignment horizontal="center" vertical="center"/>
    </xf>
    <xf numFmtId="10" fontId="21" fillId="3" borderId="11" xfId="20" applyNumberFormat="1" applyFont="1" applyFill="1" applyBorder="1" applyAlignment="1">
      <alignment horizontal="center" vertical="center"/>
    </xf>
    <xf numFmtId="1" fontId="45" fillId="29" borderId="0" xfId="0" applyNumberFormat="1" applyFont="1" applyFill="1" applyAlignment="1">
      <alignment horizontal="center" vertical="center"/>
    </xf>
    <xf numFmtId="10" fontId="21" fillId="3" borderId="0" xfId="20" applyNumberFormat="1" applyFont="1" applyFill="1" applyBorder="1" applyAlignment="1">
      <alignment horizontal="center" vertical="center"/>
    </xf>
    <xf numFmtId="165" fontId="21" fillId="29" borderId="0" xfId="20" applyNumberFormat="1" applyFont="1" applyFill="1" applyBorder="1" applyAlignment="1">
      <alignment horizontal="center" vertical="center"/>
    </xf>
    <xf numFmtId="0" fontId="22" fillId="0" borderId="0" xfId="0" applyFont="1"/>
    <xf numFmtId="165" fontId="21" fillId="8" borderId="9" xfId="20" applyNumberFormat="1" applyFont="1" applyFill="1" applyBorder="1" applyAlignment="1">
      <alignment horizontal="center" vertical="center"/>
    </xf>
    <xf numFmtId="165" fontId="21" fillId="8" borderId="13" xfId="20" applyNumberFormat="1" applyFont="1" applyFill="1" applyBorder="1" applyAlignment="1">
      <alignment horizontal="center" vertical="center"/>
    </xf>
    <xf numFmtId="165" fontId="21" fillId="8" borderId="3" xfId="20" applyNumberFormat="1" applyFont="1" applyFill="1" applyBorder="1" applyAlignment="1">
      <alignment horizontal="center" vertical="center"/>
    </xf>
    <xf numFmtId="165" fontId="21" fillId="4" borderId="3" xfId="20" applyNumberFormat="1" applyFont="1" applyFill="1" applyBorder="1" applyAlignment="1">
      <alignment horizontal="center" vertical="center"/>
    </xf>
    <xf numFmtId="0" fontId="43" fillId="3" borderId="1" xfId="0" applyFont="1" applyFill="1" applyBorder="1" applyAlignment="1">
      <alignment horizontal="left" vertical="center"/>
    </xf>
    <xf numFmtId="0" fontId="43" fillId="3" borderId="1" xfId="0" applyFont="1" applyFill="1" applyBorder="1" applyAlignment="1">
      <alignment horizontal="left" vertical="center" wrapText="1"/>
    </xf>
    <xf numFmtId="1" fontId="45" fillId="0" borderId="0" xfId="0" applyNumberFormat="1" applyFont="1" applyAlignment="1">
      <alignment horizontal="center" vertical="center"/>
    </xf>
    <xf numFmtId="165" fontId="21" fillId="3" borderId="0" xfId="20" applyNumberFormat="1" applyFont="1" applyFill="1"/>
    <xf numFmtId="14" fontId="46" fillId="3" borderId="7" xfId="0" applyNumberFormat="1" applyFont="1" applyFill="1" applyBorder="1" applyAlignment="1">
      <alignment horizontal="justify" vertical="center" wrapText="1"/>
    </xf>
    <xf numFmtId="14" fontId="46" fillId="3" borderId="11" xfId="0" applyNumberFormat="1" applyFont="1" applyFill="1" applyBorder="1" applyAlignment="1">
      <alignment horizontal="justify" vertical="center" wrapText="1"/>
    </xf>
    <xf numFmtId="14" fontId="46" fillId="3" borderId="16" xfId="0" applyNumberFormat="1" applyFont="1" applyFill="1" applyBorder="1" applyAlignment="1">
      <alignment horizontal="justify" vertical="center" wrapText="1"/>
    </xf>
    <xf numFmtId="0" fontId="23" fillId="3" borderId="1" xfId="0" applyFont="1" applyFill="1" applyBorder="1" applyAlignment="1">
      <alignment horizontal="center" vertical="center"/>
    </xf>
    <xf numFmtId="0" fontId="46" fillId="3" borderId="1" xfId="0" applyFont="1" applyFill="1" applyBorder="1" applyAlignment="1">
      <alignment wrapText="1"/>
    </xf>
    <xf numFmtId="0" fontId="46" fillId="3" borderId="0" xfId="0" applyFont="1" applyFill="1"/>
    <xf numFmtId="165" fontId="21" fillId="4" borderId="11" xfId="20" applyNumberFormat="1" applyFont="1" applyFill="1" applyBorder="1" applyAlignment="1">
      <alignment horizontal="center" vertical="center"/>
    </xf>
    <xf numFmtId="165" fontId="21" fillId="8" borderId="11" xfId="3" applyNumberFormat="1" applyFont="1" applyFill="1" applyBorder="1" applyAlignment="1">
      <alignment horizontal="center" vertical="center"/>
    </xf>
    <xf numFmtId="9" fontId="21" fillId="0" borderId="11" xfId="20" applyFont="1" applyFill="1" applyBorder="1" applyAlignment="1">
      <alignment horizontal="center" vertical="center"/>
    </xf>
    <xf numFmtId="0" fontId="46" fillId="3" borderId="11" xfId="0" applyFont="1" applyFill="1" applyBorder="1" applyAlignment="1">
      <alignment horizontal="justify" vertical="center" wrapText="1"/>
    </xf>
    <xf numFmtId="9" fontId="21" fillId="3" borderId="16" xfId="20" applyFont="1" applyFill="1" applyBorder="1" applyAlignment="1">
      <alignment horizontal="center" vertical="center"/>
    </xf>
    <xf numFmtId="165" fontId="21" fillId="8" borderId="16" xfId="20" applyNumberFormat="1" applyFont="1" applyFill="1" applyBorder="1" applyAlignment="1">
      <alignment horizontal="center" vertical="center"/>
    </xf>
    <xf numFmtId="0" fontId="46" fillId="3" borderId="16" xfId="0" applyFont="1" applyFill="1" applyBorder="1" applyAlignment="1">
      <alignment horizontal="justify" vertical="center" wrapText="1"/>
    </xf>
    <xf numFmtId="165" fontId="21" fillId="0" borderId="7" xfId="20" applyNumberFormat="1" applyFont="1" applyFill="1" applyBorder="1" applyAlignment="1">
      <alignment horizontal="center" vertical="center"/>
    </xf>
    <xf numFmtId="0" fontId="46" fillId="3" borderId="7" xfId="0" applyFont="1" applyFill="1" applyBorder="1" applyAlignment="1">
      <alignment horizontal="justify" vertical="center" wrapText="1"/>
    </xf>
    <xf numFmtId="9" fontId="21" fillId="0" borderId="1" xfId="20" applyFont="1" applyFill="1" applyBorder="1" applyAlignment="1">
      <alignment horizontal="center" vertical="center"/>
    </xf>
    <xf numFmtId="0" fontId="46" fillId="0" borderId="1" xfId="0" applyFont="1" applyBorder="1" applyAlignment="1">
      <alignment horizontal="justify" vertical="center" wrapText="1"/>
    </xf>
    <xf numFmtId="0" fontId="23" fillId="0" borderId="0" xfId="0" applyFont="1" applyAlignment="1">
      <alignment horizontal="center" vertical="center"/>
    </xf>
    <xf numFmtId="9" fontId="21" fillId="0" borderId="0" xfId="20" applyFont="1" applyFill="1" applyBorder="1" applyAlignment="1">
      <alignment horizontal="center" vertical="center"/>
    </xf>
    <xf numFmtId="165" fontId="21" fillId="3" borderId="0" xfId="20" applyNumberFormat="1" applyFont="1" applyFill="1" applyBorder="1" applyAlignment="1">
      <alignment horizontal="center" vertical="center"/>
    </xf>
    <xf numFmtId="0" fontId="46" fillId="0" borderId="0" xfId="0" applyFont="1" applyAlignment="1">
      <alignment horizontal="justify" vertical="center" wrapText="1"/>
    </xf>
    <xf numFmtId="9" fontId="21" fillId="3" borderId="0" xfId="20" applyFont="1" applyFill="1" applyBorder="1" applyAlignment="1">
      <alignment horizontal="center" vertical="center"/>
    </xf>
    <xf numFmtId="165" fontId="21" fillId="0" borderId="0" xfId="20" applyNumberFormat="1" applyFont="1" applyFill="1" applyBorder="1" applyAlignment="1">
      <alignment horizontal="center" vertical="center"/>
    </xf>
    <xf numFmtId="0" fontId="46" fillId="3" borderId="0" xfId="0" applyFont="1" applyFill="1" applyAlignment="1">
      <alignment horizontal="justify" vertical="center" wrapText="1"/>
    </xf>
    <xf numFmtId="1" fontId="45" fillId="0" borderId="10" xfId="0" applyNumberFormat="1" applyFont="1" applyBorder="1" applyAlignment="1">
      <alignment horizontal="center" vertical="center"/>
    </xf>
    <xf numFmtId="1" fontId="23" fillId="3" borderId="38" xfId="0" applyNumberFormat="1" applyFont="1" applyFill="1" applyBorder="1" applyAlignment="1">
      <alignment horizontal="center" vertical="center"/>
    </xf>
    <xf numFmtId="1" fontId="23" fillId="3" borderId="26" xfId="0" applyNumberFormat="1" applyFont="1" applyFill="1" applyBorder="1" applyAlignment="1">
      <alignment horizontal="center" vertical="center"/>
    </xf>
    <xf numFmtId="0" fontId="23" fillId="3" borderId="29" xfId="0" applyFont="1" applyFill="1" applyBorder="1" applyAlignment="1">
      <alignment horizontal="center" vertical="center"/>
    </xf>
    <xf numFmtId="0" fontId="23" fillId="3" borderId="12" xfId="0" applyFont="1" applyFill="1" applyBorder="1" applyAlignment="1">
      <alignment horizontal="center" vertical="center"/>
    </xf>
    <xf numFmtId="0" fontId="23" fillId="0" borderId="31" xfId="0" applyFont="1" applyBorder="1" applyAlignment="1">
      <alignment horizontal="center" vertical="center"/>
    </xf>
    <xf numFmtId="165" fontId="21" fillId="5" borderId="11" xfId="20" applyNumberFormat="1" applyFont="1" applyFill="1" applyBorder="1" applyAlignment="1">
      <alignment horizontal="center" vertical="center"/>
    </xf>
    <xf numFmtId="165" fontId="21" fillId="5" borderId="7" xfId="20" applyNumberFormat="1" applyFont="1" applyFill="1" applyBorder="1" applyAlignment="1">
      <alignment horizontal="center" vertical="center"/>
    </xf>
    <xf numFmtId="165" fontId="19" fillId="5" borderId="1" xfId="0" applyNumberFormat="1" applyFont="1" applyFill="1" applyBorder="1" applyAlignment="1">
      <alignment horizontal="center" vertical="center"/>
    </xf>
    <xf numFmtId="165" fontId="21" fillId="3" borderId="1" xfId="20" applyNumberFormat="1" applyFont="1" applyFill="1" applyBorder="1" applyAlignment="1">
      <alignment vertical="center" wrapText="1"/>
    </xf>
    <xf numFmtId="1" fontId="49" fillId="0" borderId="10" xfId="0" applyNumberFormat="1" applyFont="1" applyBorder="1" applyAlignment="1">
      <alignment horizontal="center" vertical="center"/>
    </xf>
    <xf numFmtId="0" fontId="23" fillId="3" borderId="0" xfId="0" applyFont="1" applyFill="1" applyAlignment="1">
      <alignment horizontal="center" vertical="center"/>
    </xf>
    <xf numFmtId="165" fontId="21" fillId="3" borderId="0" xfId="20" applyNumberFormat="1" applyFont="1" applyFill="1" applyBorder="1" applyAlignment="1">
      <alignment vertical="center" wrapText="1"/>
    </xf>
    <xf numFmtId="165" fontId="21" fillId="0" borderId="0" xfId="20" applyNumberFormat="1" applyFont="1"/>
    <xf numFmtId="165" fontId="21" fillId="3" borderId="1" xfId="20" applyNumberFormat="1" applyFont="1" applyFill="1" applyBorder="1" applyAlignment="1">
      <alignment horizontal="center" vertical="center"/>
    </xf>
    <xf numFmtId="1" fontId="23" fillId="3" borderId="1" xfId="0" applyNumberFormat="1" applyFont="1" applyFill="1" applyBorder="1" applyAlignment="1">
      <alignment horizontal="center" vertical="center"/>
    </xf>
    <xf numFmtId="9" fontId="21" fillId="5" borderId="11" xfId="20" applyFont="1" applyFill="1" applyBorder="1" applyAlignment="1">
      <alignment horizontal="center" vertical="center"/>
    </xf>
    <xf numFmtId="9" fontId="21" fillId="8" borderId="1" xfId="20" applyFont="1" applyFill="1" applyBorder="1" applyAlignment="1">
      <alignment horizontal="center" vertical="center"/>
    </xf>
    <xf numFmtId="0" fontId="21" fillId="3" borderId="1" xfId="15" applyFont="1" applyFill="1" applyBorder="1" applyAlignment="1">
      <alignment horizontal="justify" vertical="top" wrapText="1"/>
    </xf>
    <xf numFmtId="9" fontId="21" fillId="0" borderId="0" xfId="24" applyFont="1"/>
    <xf numFmtId="0" fontId="19" fillId="0" borderId="0" xfId="0" applyFont="1"/>
    <xf numFmtId="9" fontId="21" fillId="0" borderId="1" xfId="15" applyNumberFormat="1" applyFont="1" applyBorder="1" applyAlignment="1">
      <alignment horizontal="center" vertical="center" wrapText="1"/>
    </xf>
    <xf numFmtId="2" fontId="21" fillId="10" borderId="1" xfId="15" applyNumberFormat="1" applyFont="1" applyFill="1" applyBorder="1" applyAlignment="1">
      <alignment horizontal="center" vertical="center"/>
    </xf>
    <xf numFmtId="10" fontId="21" fillId="0" borderId="1" xfId="15" applyNumberFormat="1" applyFont="1" applyBorder="1" applyAlignment="1">
      <alignment horizontal="center" vertical="center"/>
    </xf>
    <xf numFmtId="0" fontId="21" fillId="0" borderId="1" xfId="15" applyFont="1" applyBorder="1" applyAlignment="1">
      <alignment horizontal="justify" vertical="center" wrapText="1"/>
    </xf>
    <xf numFmtId="0" fontId="21" fillId="0" borderId="1" xfId="15" applyFont="1" applyBorder="1" applyAlignment="1">
      <alignment horizontal="center" vertical="center" wrapText="1"/>
    </xf>
    <xf numFmtId="17" fontId="21" fillId="0" borderId="1" xfId="15" applyNumberFormat="1" applyFont="1" applyBorder="1" applyAlignment="1">
      <alignment horizontal="center" vertical="center" wrapText="1"/>
    </xf>
    <xf numFmtId="1" fontId="19" fillId="0" borderId="0" xfId="15" applyNumberFormat="1" applyFont="1"/>
    <xf numFmtId="2" fontId="19" fillId="0" borderId="0" xfId="15" applyNumberFormat="1" applyFont="1"/>
    <xf numFmtId="1" fontId="19" fillId="0" borderId="0" xfId="0" applyNumberFormat="1" applyFont="1"/>
    <xf numFmtId="2" fontId="19" fillId="0" borderId="0" xfId="0" applyNumberFormat="1" applyFont="1"/>
    <xf numFmtId="1" fontId="19" fillId="3" borderId="0" xfId="0" applyNumberFormat="1" applyFont="1" applyFill="1" applyAlignment="1">
      <alignment horizontal="center" vertical="center" wrapText="1"/>
    </xf>
    <xf numFmtId="10" fontId="19" fillId="0" borderId="0" xfId="20" applyNumberFormat="1" applyFont="1"/>
    <xf numFmtId="10" fontId="21" fillId="0" borderId="0" xfId="22" applyNumberFormat="1" applyFont="1"/>
    <xf numFmtId="0" fontId="21" fillId="3" borderId="1" xfId="15" applyFont="1" applyFill="1" applyBorder="1" applyAlignment="1">
      <alignment horizontal="justify" vertical="center" wrapText="1"/>
    </xf>
    <xf numFmtId="17" fontId="21" fillId="3" borderId="1" xfId="15" applyNumberFormat="1" applyFont="1" applyFill="1" applyBorder="1" applyAlignment="1">
      <alignment horizontal="center" vertical="center" wrapText="1"/>
    </xf>
    <xf numFmtId="169" fontId="19" fillId="0" borderId="0" xfId="0" applyNumberFormat="1" applyFont="1"/>
    <xf numFmtId="9" fontId="19" fillId="0" borderId="0" xfId="15" applyNumberFormat="1" applyFont="1" applyAlignment="1">
      <alignment vertical="center" wrapText="1"/>
    </xf>
    <xf numFmtId="0" fontId="19" fillId="0" borderId="0" xfId="15" applyFont="1" applyAlignment="1">
      <alignment horizontal="justify" vertical="center"/>
    </xf>
    <xf numFmtId="10" fontId="19" fillId="10" borderId="1" xfId="15" applyNumberFormat="1" applyFont="1" applyFill="1" applyBorder="1" applyAlignment="1">
      <alignment horizontal="center" vertical="center"/>
    </xf>
    <xf numFmtId="0" fontId="19" fillId="3" borderId="0" xfId="15" applyFont="1" applyFill="1"/>
    <xf numFmtId="0" fontId="19" fillId="29" borderId="0" xfId="15" applyFont="1" applyFill="1"/>
    <xf numFmtId="165" fontId="21" fillId="3" borderId="7" xfId="20" applyNumberFormat="1" applyFont="1" applyFill="1" applyBorder="1" applyAlignment="1">
      <alignment horizontal="center" vertical="center"/>
    </xf>
    <xf numFmtId="10" fontId="21" fillId="8" borderId="7" xfId="20" applyNumberFormat="1" applyFont="1" applyFill="1" applyBorder="1" applyAlignment="1">
      <alignment horizontal="center" vertical="center"/>
    </xf>
    <xf numFmtId="0" fontId="22" fillId="0" borderId="0" xfId="15" applyFont="1"/>
    <xf numFmtId="0" fontId="34" fillId="0" borderId="0" xfId="15" applyFont="1" applyAlignment="1">
      <alignment horizontal="center" vertical="top"/>
    </xf>
    <xf numFmtId="165" fontId="21" fillId="4" borderId="9" xfId="20" applyNumberFormat="1" applyFont="1" applyFill="1" applyBorder="1" applyAlignment="1">
      <alignment horizontal="center" vertical="center"/>
    </xf>
    <xf numFmtId="0" fontId="23" fillId="15" borderId="1" xfId="0" applyFont="1" applyFill="1" applyBorder="1" applyAlignment="1">
      <alignment horizontal="center" vertical="center"/>
    </xf>
    <xf numFmtId="0" fontId="23" fillId="15" borderId="1" xfId="0" applyFont="1" applyFill="1" applyBorder="1" applyAlignment="1">
      <alignment horizontal="justify"/>
    </xf>
    <xf numFmtId="175" fontId="21" fillId="0" borderId="1" xfId="3" applyNumberFormat="1" applyFont="1" applyBorder="1" applyAlignment="1">
      <alignment horizontal="justify" vertical="center"/>
    </xf>
    <xf numFmtId="175" fontId="21" fillId="0" borderId="1" xfId="3" applyNumberFormat="1" applyFont="1" applyBorder="1" applyAlignment="1">
      <alignment horizontal="center" vertical="center"/>
    </xf>
    <xf numFmtId="175" fontId="21" fillId="29" borderId="1" xfId="3" applyNumberFormat="1" applyFont="1" applyFill="1" applyBorder="1" applyAlignment="1">
      <alignment horizontal="center" vertical="center"/>
    </xf>
    <xf numFmtId="0" fontId="19" fillId="0" borderId="0" xfId="0" applyFont="1" applyAlignment="1">
      <alignment vertical="center"/>
    </xf>
    <xf numFmtId="9" fontId="19" fillId="0" borderId="0" xfId="20" applyFont="1"/>
    <xf numFmtId="10" fontId="21" fillId="8" borderId="40" xfId="20" applyNumberFormat="1" applyFont="1" applyFill="1" applyBorder="1" applyAlignment="1">
      <alignment horizontal="center" vertical="center"/>
    </xf>
    <xf numFmtId="9" fontId="21" fillId="3" borderId="40" xfId="20" applyFont="1" applyFill="1" applyBorder="1" applyAlignment="1">
      <alignment horizontal="justify" vertical="center"/>
    </xf>
    <xf numFmtId="14" fontId="21" fillId="3" borderId="40" xfId="20" applyNumberFormat="1" applyFont="1" applyFill="1" applyBorder="1" applyAlignment="1">
      <alignment horizontal="center" vertical="center"/>
    </xf>
    <xf numFmtId="9" fontId="21" fillId="4" borderId="16" xfId="20" applyFont="1" applyFill="1" applyBorder="1" applyAlignment="1">
      <alignment horizontal="center" vertical="center"/>
    </xf>
    <xf numFmtId="14" fontId="23" fillId="0" borderId="1" xfId="0" applyNumberFormat="1" applyFont="1" applyBorder="1" applyAlignment="1">
      <alignment horizontal="center" vertical="center"/>
    </xf>
    <xf numFmtId="0" fontId="19" fillId="3" borderId="0" xfId="0" applyFont="1" applyFill="1"/>
    <xf numFmtId="165" fontId="19" fillId="3" borderId="0" xfId="20" applyNumberFormat="1" applyFont="1" applyFill="1" applyBorder="1" applyAlignment="1">
      <alignment horizontal="center" vertical="center"/>
    </xf>
    <xf numFmtId="177" fontId="21" fillId="17" borderId="1" xfId="3" applyNumberFormat="1" applyFont="1" applyFill="1" applyBorder="1" applyAlignment="1" applyProtection="1">
      <alignment horizontal="center" vertical="center"/>
      <protection hidden="1"/>
    </xf>
    <xf numFmtId="1" fontId="21" fillId="4" borderId="1" xfId="21" applyNumberFormat="1" applyFont="1" applyFill="1" applyBorder="1" applyAlignment="1">
      <alignment horizontal="center" vertical="center" wrapText="1"/>
    </xf>
    <xf numFmtId="1" fontId="21" fillId="5" borderId="1" xfId="21" applyNumberFormat="1" applyFont="1" applyFill="1" applyBorder="1" applyAlignment="1">
      <alignment horizontal="center" vertical="center" wrapText="1"/>
    </xf>
    <xf numFmtId="1" fontId="21" fillId="8" borderId="1" xfId="21" applyNumberFormat="1" applyFont="1" applyFill="1" applyBorder="1" applyAlignment="1">
      <alignment horizontal="center" vertical="center" wrapText="1"/>
    </xf>
    <xf numFmtId="0" fontId="19" fillId="5" borderId="1" xfId="0" applyFont="1" applyFill="1" applyBorder="1" applyAlignment="1">
      <alignment horizontal="center" vertical="center"/>
    </xf>
    <xf numFmtId="0" fontId="19" fillId="5" borderId="13" xfId="0" applyFont="1" applyFill="1" applyBorder="1" applyAlignment="1">
      <alignment horizontal="center" vertical="center"/>
    </xf>
    <xf numFmtId="10" fontId="21" fillId="3" borderId="1" xfId="20" applyNumberFormat="1" applyFont="1" applyFill="1" applyBorder="1" applyAlignment="1">
      <alignment horizontal="center" vertical="center"/>
    </xf>
    <xf numFmtId="10" fontId="21" fillId="8" borderId="1" xfId="20" applyNumberFormat="1" applyFont="1" applyFill="1" applyBorder="1" applyAlignment="1">
      <alignment horizontal="center" vertical="center"/>
    </xf>
    <xf numFmtId="0" fontId="41" fillId="0" borderId="1" xfId="0" applyFont="1" applyBorder="1" applyAlignment="1">
      <alignment horizontal="justify" vertical="center"/>
    </xf>
    <xf numFmtId="0" fontId="19" fillId="0" borderId="0" xfId="0" applyFont="1" applyAlignment="1">
      <alignment horizontal="center"/>
    </xf>
    <xf numFmtId="9" fontId="19" fillId="0" borderId="0" xfId="20" applyFont="1" applyAlignment="1">
      <alignment horizontal="center"/>
    </xf>
    <xf numFmtId="9" fontId="21" fillId="0" borderId="0" xfId="20" applyFont="1" applyBorder="1"/>
    <xf numFmtId="1" fontId="21" fillId="4" borderId="1" xfId="23" applyNumberFormat="1" applyFont="1" applyFill="1" applyBorder="1" applyAlignment="1">
      <alignment horizontal="center" vertical="center" wrapText="1"/>
    </xf>
    <xf numFmtId="1" fontId="21" fillId="5" borderId="1" xfId="23" applyNumberFormat="1" applyFont="1" applyFill="1" applyBorder="1" applyAlignment="1">
      <alignment horizontal="center" vertical="center" wrapText="1"/>
    </xf>
    <xf numFmtId="0" fontId="19" fillId="5" borderId="1" xfId="0" applyFont="1" applyFill="1" applyBorder="1" applyAlignment="1">
      <alignment horizontal="center" vertical="center" wrapText="1"/>
    </xf>
    <xf numFmtId="9" fontId="21" fillId="0" borderId="1" xfId="22" applyFont="1" applyBorder="1" applyAlignment="1">
      <alignment horizontal="center" vertical="center" wrapText="1"/>
    </xf>
    <xf numFmtId="0" fontId="19" fillId="3" borderId="0" xfId="0" applyFont="1" applyFill="1" applyAlignment="1">
      <alignment horizontal="center" vertical="center" wrapText="1"/>
    </xf>
    <xf numFmtId="9" fontId="19" fillId="3" borderId="0" xfId="0" applyNumberFormat="1" applyFont="1" applyFill="1" applyAlignment="1">
      <alignment horizontal="center" vertical="center" wrapText="1"/>
    </xf>
    <xf numFmtId="0" fontId="22" fillId="3" borderId="0" xfId="0" applyFont="1" applyFill="1"/>
    <xf numFmtId="0" fontId="21" fillId="0" borderId="0" xfId="15" applyFont="1"/>
    <xf numFmtId="174" fontId="22" fillId="0" borderId="0" xfId="0" applyNumberFormat="1" applyFont="1"/>
    <xf numFmtId="10" fontId="21" fillId="8" borderId="1" xfId="20" applyNumberFormat="1" applyFont="1" applyFill="1" applyBorder="1" applyAlignment="1">
      <alignment horizontal="center" vertical="center" wrapText="1"/>
    </xf>
    <xf numFmtId="0" fontId="21" fillId="0" borderId="1" xfId="15" applyFont="1" applyBorder="1" applyAlignment="1">
      <alignment vertical="center" wrapText="1"/>
    </xf>
    <xf numFmtId="0" fontId="19" fillId="0" borderId="0" xfId="15" applyFont="1" applyAlignment="1">
      <alignment horizontal="center" vertical="center" wrapText="1"/>
    </xf>
    <xf numFmtId="14" fontId="21" fillId="0" borderId="67" xfId="0" applyNumberFormat="1" applyFont="1" applyBorder="1" applyAlignment="1">
      <alignment horizontal="justify" vertical="center" wrapText="1"/>
    </xf>
    <xf numFmtId="0" fontId="34" fillId="3" borderId="32" xfId="0" applyFont="1" applyFill="1" applyBorder="1" applyAlignment="1">
      <alignment horizontal="center" vertical="center" wrapText="1"/>
    </xf>
    <xf numFmtId="0" fontId="34" fillId="2" borderId="2" xfId="15" applyFont="1" applyFill="1" applyBorder="1" applyAlignment="1">
      <alignment horizontal="center" vertical="center" wrapText="1"/>
    </xf>
    <xf numFmtId="0" fontId="22" fillId="0" borderId="1" xfId="15" applyFont="1" applyBorder="1" applyAlignment="1">
      <alignment horizontal="center" vertical="center" wrapText="1"/>
    </xf>
    <xf numFmtId="175" fontId="22" fillId="0" borderId="0" xfId="3" applyNumberFormat="1" applyFont="1"/>
    <xf numFmtId="1" fontId="21" fillId="4" borderId="1" xfId="15" applyNumberFormat="1" applyFont="1" applyFill="1" applyBorder="1" applyAlignment="1">
      <alignment horizontal="center" vertical="center" wrapText="1"/>
    </xf>
    <xf numFmtId="1" fontId="22" fillId="0" borderId="0" xfId="0" applyNumberFormat="1" applyFont="1"/>
    <xf numFmtId="1" fontId="21" fillId="5" borderId="1" xfId="15" applyNumberFormat="1" applyFont="1" applyFill="1" applyBorder="1" applyAlignment="1">
      <alignment horizontal="center" vertical="center" wrapText="1"/>
    </xf>
    <xf numFmtId="0" fontId="22" fillId="0" borderId="1" xfId="0" applyFont="1" applyBorder="1"/>
    <xf numFmtId="1" fontId="21" fillId="3" borderId="0" xfId="15" applyNumberFormat="1" applyFont="1" applyFill="1" applyAlignment="1">
      <alignment horizontal="center" vertical="center" wrapText="1"/>
    </xf>
    <xf numFmtId="0" fontId="22" fillId="0" borderId="0" xfId="17" applyFont="1" applyAlignment="1">
      <alignment horizontal="center" vertical="center" wrapText="1"/>
    </xf>
    <xf numFmtId="1" fontId="21" fillId="5" borderId="1" xfId="17" applyNumberFormat="1" applyFont="1" applyFill="1" applyBorder="1" applyAlignment="1">
      <alignment horizontal="center" vertical="center" wrapText="1"/>
    </xf>
    <xf numFmtId="1" fontId="21" fillId="5" borderId="1" xfId="18" applyNumberFormat="1" applyFont="1" applyFill="1" applyBorder="1" applyAlignment="1">
      <alignment horizontal="center" vertical="center" wrapText="1"/>
    </xf>
    <xf numFmtId="14" fontId="21" fillId="3" borderId="68" xfId="0" applyNumberFormat="1" applyFont="1" applyFill="1" applyBorder="1" applyAlignment="1">
      <alignment horizontal="center" vertical="center" wrapText="1"/>
    </xf>
    <xf numFmtId="0" fontId="21" fillId="3" borderId="57" xfId="0" applyFont="1" applyFill="1" applyBorder="1" applyAlignment="1">
      <alignment horizontal="center" vertical="center" wrapText="1"/>
    </xf>
    <xf numFmtId="14" fontId="21" fillId="3" borderId="57" xfId="0" applyNumberFormat="1" applyFont="1" applyFill="1" applyBorder="1" applyAlignment="1">
      <alignment horizontal="center" vertical="center" wrapText="1"/>
    </xf>
    <xf numFmtId="0" fontId="21" fillId="5" borderId="57" xfId="0" applyFont="1" applyFill="1" applyBorder="1" applyAlignment="1">
      <alignment horizontal="center" vertical="center" wrapText="1"/>
    </xf>
    <xf numFmtId="14" fontId="21" fillId="3" borderId="14" xfId="0" applyNumberFormat="1" applyFont="1" applyFill="1" applyBorder="1" applyAlignment="1">
      <alignment horizontal="center" vertical="center" wrapText="1"/>
    </xf>
    <xf numFmtId="14" fontId="19" fillId="0" borderId="0" xfId="0" applyNumberFormat="1" applyFont="1" applyAlignment="1">
      <alignment horizontal="center" vertical="center" wrapText="1"/>
    </xf>
    <xf numFmtId="1" fontId="19" fillId="0" borderId="0" xfId="0" applyNumberFormat="1" applyFont="1" applyAlignment="1">
      <alignment horizontal="center" vertical="center" wrapText="1"/>
    </xf>
    <xf numFmtId="0" fontId="19" fillId="0" borderId="0" xfId="17" applyFont="1"/>
    <xf numFmtId="10" fontId="4" fillId="0" borderId="1" xfId="21" applyNumberFormat="1" applyFont="1" applyBorder="1" applyAlignment="1">
      <alignment horizontal="center" vertical="center" wrapText="1"/>
    </xf>
    <xf numFmtId="10" fontId="21" fillId="0" borderId="1" xfId="22" applyNumberFormat="1" applyFont="1" applyBorder="1" applyAlignment="1">
      <alignment horizontal="center" vertical="center" wrapText="1"/>
    </xf>
    <xf numFmtId="1" fontId="19" fillId="3" borderId="0" xfId="17" applyNumberFormat="1" applyFont="1" applyFill="1" applyAlignment="1">
      <alignment horizontal="center" vertical="center" wrapText="1"/>
    </xf>
    <xf numFmtId="9" fontId="4" fillId="34" borderId="1" xfId="20" applyFont="1" applyFill="1" applyBorder="1" applyAlignment="1">
      <alignment horizontal="justify" vertical="center"/>
    </xf>
    <xf numFmtId="165" fontId="4" fillId="28" borderId="1" xfId="21" applyNumberFormat="1" applyFont="1" applyFill="1" applyBorder="1" applyAlignment="1">
      <alignment horizontal="center" vertical="center" wrapText="1"/>
    </xf>
    <xf numFmtId="14" fontId="86" fillId="0" borderId="1" xfId="16" applyNumberFormat="1" applyBorder="1" applyAlignment="1">
      <alignment horizontal="justify" vertical="center" wrapText="1"/>
    </xf>
    <xf numFmtId="0" fontId="11" fillId="0" borderId="1" xfId="16" applyFont="1" applyBorder="1" applyAlignment="1">
      <alignment horizontal="center" vertical="center" wrapText="1"/>
    </xf>
    <xf numFmtId="0" fontId="99" fillId="0" borderId="1" xfId="0" applyFont="1" applyBorder="1" applyAlignment="1">
      <alignment horizontal="center" vertical="center" wrapText="1"/>
    </xf>
    <xf numFmtId="14" fontId="100" fillId="0" borderId="1" xfId="0" applyNumberFormat="1" applyFont="1" applyBorder="1" applyAlignment="1">
      <alignment horizontal="center" vertical="center" wrapText="1"/>
    </xf>
    <xf numFmtId="0" fontId="100" fillId="0" borderId="1" xfId="0" applyFont="1" applyBorder="1" applyAlignment="1">
      <alignment horizontal="center" vertical="center" wrapText="1"/>
    </xf>
    <xf numFmtId="14" fontId="4" fillId="0" borderId="0" xfId="0" applyNumberFormat="1" applyFont="1" applyAlignment="1">
      <alignment horizontal="center" vertical="center" wrapText="1"/>
    </xf>
    <xf numFmtId="0" fontId="100" fillId="52" borderId="1" xfId="0" applyFont="1" applyFill="1" applyBorder="1" applyAlignment="1">
      <alignment horizontal="center" vertical="center" wrapText="1"/>
    </xf>
    <xf numFmtId="0" fontId="4" fillId="29" borderId="1" xfId="15" applyFill="1" applyBorder="1" applyAlignment="1">
      <alignment vertical="center"/>
    </xf>
    <xf numFmtId="9" fontId="0" fillId="46" borderId="1" xfId="0" applyNumberFormat="1" applyFill="1" applyBorder="1" applyAlignment="1">
      <alignment horizontal="center" vertical="center"/>
    </xf>
    <xf numFmtId="10" fontId="4" fillId="46" borderId="1" xfId="15" applyNumberFormat="1" applyFill="1" applyBorder="1" applyAlignment="1">
      <alignment horizontal="center" vertical="center"/>
    </xf>
    <xf numFmtId="10" fontId="4" fillId="46" borderId="1" xfId="15" applyNumberFormat="1" applyFill="1" applyBorder="1" applyAlignment="1">
      <alignment vertical="center"/>
    </xf>
    <xf numFmtId="10" fontId="4" fillId="46" borderId="3" xfId="0" applyNumberFormat="1" applyFont="1" applyFill="1" applyBorder="1" applyAlignment="1">
      <alignment vertical="center"/>
    </xf>
    <xf numFmtId="10" fontId="4" fillId="46" borderId="1" xfId="0" applyNumberFormat="1" applyFont="1" applyFill="1" applyBorder="1" applyAlignment="1">
      <alignment vertical="center"/>
    </xf>
    <xf numFmtId="0" fontId="4" fillId="0" borderId="28" xfId="0" applyFont="1" applyBorder="1" applyAlignment="1">
      <alignment horizontal="center" vertical="center"/>
    </xf>
    <xf numFmtId="0" fontId="101" fillId="29" borderId="1" xfId="0" applyFont="1" applyFill="1" applyBorder="1" applyAlignment="1">
      <alignment wrapText="1"/>
    </xf>
    <xf numFmtId="10" fontId="4" fillId="28" borderId="1" xfId="15" applyNumberFormat="1" applyFill="1" applyBorder="1" applyAlignment="1">
      <alignment horizontal="justify" vertical="center"/>
    </xf>
    <xf numFmtId="10" fontId="0" fillId="28" borderId="1" xfId="0" applyNumberFormat="1" applyFill="1" applyBorder="1" applyAlignment="1">
      <alignment horizontal="justify" vertical="center"/>
    </xf>
    <xf numFmtId="165" fontId="4" fillId="28" borderId="1" xfId="20" applyNumberFormat="1" applyFont="1" applyFill="1" applyBorder="1" applyAlignment="1">
      <alignment vertical="center" wrapText="1"/>
    </xf>
    <xf numFmtId="0" fontId="0" fillId="28" borderId="1" xfId="0" applyFill="1" applyBorder="1" applyAlignment="1">
      <alignment horizontal="center" vertical="center"/>
    </xf>
    <xf numFmtId="0" fontId="101" fillId="0" borderId="0" xfId="0" applyFont="1"/>
    <xf numFmtId="0" fontId="93" fillId="0" borderId="0" xfId="0" applyFont="1"/>
    <xf numFmtId="0" fontId="0" fillId="0" borderId="1" xfId="0" applyBorder="1" applyAlignment="1">
      <alignment horizontal="center" vertical="center"/>
    </xf>
    <xf numFmtId="0" fontId="23" fillId="7" borderId="19" xfId="0" applyFont="1" applyFill="1" applyBorder="1" applyAlignment="1">
      <alignment horizontal="center" vertical="center" wrapText="1"/>
    </xf>
    <xf numFmtId="0" fontId="23" fillId="7" borderId="28" xfId="0" applyFont="1" applyFill="1" applyBorder="1" applyAlignment="1">
      <alignment horizontal="center" vertical="center" wrapText="1"/>
    </xf>
    <xf numFmtId="0" fontId="23" fillId="9" borderId="19" xfId="0" applyFont="1" applyFill="1" applyBorder="1" applyAlignment="1">
      <alignment horizontal="center" vertical="center" wrapText="1"/>
    </xf>
    <xf numFmtId="0" fontId="23" fillId="9" borderId="28" xfId="0" applyFont="1" applyFill="1" applyBorder="1" applyAlignment="1">
      <alignment horizontal="center" vertical="center" wrapText="1"/>
    </xf>
    <xf numFmtId="0" fontId="45" fillId="9" borderId="10" xfId="0" applyFont="1" applyFill="1" applyBorder="1" applyAlignment="1">
      <alignment horizontal="center"/>
    </xf>
    <xf numFmtId="0" fontId="45" fillId="9" borderId="24" xfId="0" applyFont="1" applyFill="1" applyBorder="1" applyAlignment="1">
      <alignment horizontal="center"/>
    </xf>
    <xf numFmtId="3" fontId="0" fillId="0" borderId="53" xfId="0" applyNumberFormat="1" applyBorder="1" applyAlignment="1">
      <alignment horizontal="center" vertical="center" wrapText="1"/>
    </xf>
    <xf numFmtId="3" fontId="0" fillId="0" borderId="2" xfId="0" applyNumberFormat="1" applyBorder="1" applyAlignment="1">
      <alignment horizontal="center" vertical="center" wrapText="1"/>
    </xf>
    <xf numFmtId="3" fontId="0" fillId="0" borderId="8" xfId="0" applyNumberFormat="1" applyBorder="1" applyAlignment="1">
      <alignment horizontal="center" vertical="center"/>
    </xf>
    <xf numFmtId="3" fontId="0" fillId="0" borderId="37" xfId="0" applyNumberFormat="1" applyBorder="1" applyAlignment="1">
      <alignment horizontal="center" vertical="center"/>
    </xf>
    <xf numFmtId="3" fontId="0" fillId="0" borderId="42" xfId="0" applyNumberFormat="1" applyBorder="1" applyAlignment="1">
      <alignment horizontal="center" vertical="center"/>
    </xf>
    <xf numFmtId="0" fontId="45" fillId="9" borderId="25" xfId="0" applyFont="1" applyFill="1" applyBorder="1" applyAlignment="1">
      <alignment horizontal="center"/>
    </xf>
    <xf numFmtId="0" fontId="45" fillId="9" borderId="17" xfId="0" applyFont="1" applyFill="1" applyBorder="1" applyAlignment="1">
      <alignment horizontal="center"/>
    </xf>
    <xf numFmtId="3" fontId="0" fillId="0" borderId="21" xfId="0" applyNumberFormat="1" applyBorder="1" applyAlignment="1">
      <alignment horizontal="center" vertical="center" wrapText="1"/>
    </xf>
    <xf numFmtId="3" fontId="0" fillId="0" borderId="19" xfId="0" applyNumberFormat="1" applyBorder="1" applyAlignment="1">
      <alignment horizontal="center" vertical="center" wrapText="1"/>
    </xf>
    <xf numFmtId="0" fontId="0" fillId="0" borderId="26" xfId="0" applyBorder="1" applyAlignment="1">
      <alignment horizontal="center" vertical="center"/>
    </xf>
    <xf numFmtId="0" fontId="0" fillId="0" borderId="29" xfId="0" applyBorder="1" applyAlignment="1">
      <alignment horizontal="center" vertical="center"/>
    </xf>
    <xf numFmtId="0" fontId="0" fillId="0" borderId="31" xfId="0" applyBorder="1" applyAlignment="1">
      <alignment horizontal="center" vertical="center"/>
    </xf>
    <xf numFmtId="0" fontId="0" fillId="0" borderId="50" xfId="0" applyBorder="1" applyAlignment="1">
      <alignment horizontal="center" vertical="center" wrapText="1"/>
    </xf>
    <xf numFmtId="0" fontId="0" fillId="0" borderId="1" xfId="0" applyBorder="1" applyAlignment="1">
      <alignment horizontal="center" vertical="center" wrapText="1"/>
    </xf>
    <xf numFmtId="0" fontId="0" fillId="0" borderId="3" xfId="0" applyBorder="1" applyAlignment="1">
      <alignment horizontal="center" vertical="center" wrapText="1"/>
    </xf>
    <xf numFmtId="3" fontId="0" fillId="0" borderId="26" xfId="0" applyNumberFormat="1" applyBorder="1" applyAlignment="1">
      <alignment horizontal="center" vertical="center"/>
    </xf>
    <xf numFmtId="3" fontId="0" fillId="0" borderId="29" xfId="0" applyNumberFormat="1" applyBorder="1" applyAlignment="1">
      <alignment horizontal="center" vertical="center"/>
    </xf>
    <xf numFmtId="3" fontId="0" fillId="0" borderId="31" xfId="0" applyNumberFormat="1" applyBorder="1" applyAlignment="1">
      <alignment horizontal="center" vertical="center"/>
    </xf>
    <xf numFmtId="3" fontId="0" fillId="0" borderId="27" xfId="0" applyNumberFormat="1" applyBorder="1" applyAlignment="1">
      <alignment horizontal="center" vertical="center"/>
    </xf>
    <xf numFmtId="3" fontId="0" fillId="0" borderId="2" xfId="0" applyNumberFormat="1" applyBorder="1" applyAlignment="1">
      <alignment horizontal="center" vertical="center"/>
    </xf>
    <xf numFmtId="3" fontId="0" fillId="0" borderId="32" xfId="0" applyNumberFormat="1" applyBorder="1" applyAlignment="1">
      <alignment horizontal="center" vertical="center"/>
    </xf>
    <xf numFmtId="3" fontId="0" fillId="0" borderId="8" xfId="0" applyNumberFormat="1" applyBorder="1" applyAlignment="1">
      <alignment horizontal="center" vertical="center" wrapText="1"/>
    </xf>
    <xf numFmtId="3" fontId="0" fillId="0" borderId="37" xfId="0" applyNumberFormat="1" applyBorder="1" applyAlignment="1">
      <alignment horizontal="center" vertical="center" wrapText="1"/>
    </xf>
    <xf numFmtId="0" fontId="0" fillId="0" borderId="38" xfId="0" applyBorder="1" applyAlignment="1">
      <alignment horizontal="center" vertical="center"/>
    </xf>
    <xf numFmtId="3" fontId="0" fillId="0" borderId="18" xfId="0" applyNumberFormat="1" applyBorder="1" applyAlignment="1">
      <alignment horizontal="center" vertical="center"/>
    </xf>
    <xf numFmtId="3" fontId="0" fillId="0" borderId="19" xfId="0" applyNumberFormat="1" applyBorder="1" applyAlignment="1">
      <alignment horizontal="center" vertical="center"/>
    </xf>
    <xf numFmtId="3" fontId="0" fillId="0" borderId="20" xfId="0" applyNumberFormat="1" applyBorder="1" applyAlignment="1">
      <alignment horizontal="center" vertical="center"/>
    </xf>
    <xf numFmtId="0" fontId="0" fillId="0" borderId="12" xfId="0" applyBorder="1" applyAlignment="1">
      <alignment horizontal="center" vertical="center"/>
    </xf>
    <xf numFmtId="0" fontId="0" fillId="0" borderId="9" xfId="0" applyBorder="1" applyAlignment="1">
      <alignment horizontal="center" vertical="center" wrapText="1"/>
    </xf>
    <xf numFmtId="0" fontId="0" fillId="0" borderId="13" xfId="0" applyBorder="1" applyAlignment="1">
      <alignment horizontal="center" vertical="center" wrapText="1"/>
    </xf>
    <xf numFmtId="3" fontId="0" fillId="0" borderId="8" xfId="0" applyNumberFormat="1" applyBorder="1" applyAlignment="1">
      <alignment horizontal="center"/>
    </xf>
    <xf numFmtId="3" fontId="0" fillId="0" borderId="37" xfId="0" applyNumberFormat="1" applyBorder="1" applyAlignment="1">
      <alignment horizontal="center"/>
    </xf>
    <xf numFmtId="3" fontId="0" fillId="0" borderId="42" xfId="0" applyNumberFormat="1" applyBorder="1" applyAlignment="1">
      <alignment horizontal="center"/>
    </xf>
    <xf numFmtId="0" fontId="4" fillId="0" borderId="19" xfId="15" applyBorder="1" applyAlignment="1">
      <alignment horizontal="center" vertical="center" wrapText="1"/>
    </xf>
    <xf numFmtId="0" fontId="4" fillId="0" borderId="54" xfId="15" applyBorder="1" applyAlignment="1">
      <alignment horizontal="center" vertical="center" wrapText="1"/>
    </xf>
    <xf numFmtId="0" fontId="4" fillId="0" borderId="28" xfId="15" applyBorder="1" applyAlignment="1">
      <alignment horizontal="center" vertical="center" wrapText="1"/>
    </xf>
    <xf numFmtId="0" fontId="4" fillId="0" borderId="19" xfId="15" applyBorder="1" applyAlignment="1">
      <alignment horizontal="left" vertical="center" wrapText="1"/>
    </xf>
    <xf numFmtId="0" fontId="4" fillId="0" borderId="54" xfId="15" applyBorder="1" applyAlignment="1">
      <alignment horizontal="left" vertical="center" wrapText="1"/>
    </xf>
    <xf numFmtId="0" fontId="4" fillId="0" borderId="51" xfId="15" applyBorder="1" applyAlignment="1">
      <alignment horizontal="left" vertical="center" wrapText="1"/>
    </xf>
    <xf numFmtId="0" fontId="2" fillId="11" borderId="79" xfId="15" applyFont="1" applyFill="1" applyBorder="1" applyAlignment="1">
      <alignment horizontal="center"/>
    </xf>
    <xf numFmtId="0" fontId="2" fillId="11" borderId="65" xfId="15" applyFont="1" applyFill="1" applyBorder="1" applyAlignment="1">
      <alignment horizontal="center"/>
    </xf>
    <xf numFmtId="0" fontId="2" fillId="11" borderId="80" xfId="15" applyFont="1" applyFill="1" applyBorder="1" applyAlignment="1">
      <alignment horizontal="center"/>
    </xf>
    <xf numFmtId="0" fontId="4" fillId="0" borderId="3" xfId="15" applyBorder="1" applyAlignment="1">
      <alignment horizontal="center"/>
    </xf>
    <xf numFmtId="0" fontId="4" fillId="0" borderId="16" xfId="15" applyBorder="1" applyAlignment="1">
      <alignment horizontal="center"/>
    </xf>
    <xf numFmtId="0" fontId="4" fillId="0" borderId="50" xfId="15" applyBorder="1" applyAlignment="1">
      <alignment horizontal="center"/>
    </xf>
    <xf numFmtId="0" fontId="2" fillId="0" borderId="19" xfId="15" applyFont="1" applyBorder="1" applyAlignment="1">
      <alignment horizontal="center" vertical="center" wrapText="1"/>
    </xf>
    <xf numFmtId="0" fontId="2" fillId="0" borderId="54" xfId="15" applyFont="1" applyBorder="1" applyAlignment="1">
      <alignment horizontal="center" vertical="center" wrapText="1"/>
    </xf>
    <xf numFmtId="0" fontId="2" fillId="0" borderId="28" xfId="15" applyFont="1" applyBorder="1" applyAlignment="1">
      <alignment horizontal="center" vertical="center" wrapText="1"/>
    </xf>
    <xf numFmtId="0" fontId="2" fillId="0" borderId="19" xfId="15" applyFont="1" applyBorder="1" applyAlignment="1">
      <alignment horizontal="center" vertical="center"/>
    </xf>
    <xf numFmtId="0" fontId="2" fillId="0" borderId="54" xfId="15" applyFont="1" applyBorder="1" applyAlignment="1">
      <alignment horizontal="center" vertical="center"/>
    </xf>
    <xf numFmtId="0" fontId="2" fillId="0" borderId="28" xfId="15" applyFont="1" applyBorder="1" applyAlignment="1">
      <alignment horizontal="center" vertical="center"/>
    </xf>
    <xf numFmtId="0" fontId="2" fillId="11" borderId="73" xfId="15" applyFont="1" applyFill="1" applyBorder="1" applyAlignment="1">
      <alignment horizontal="center" vertical="center"/>
    </xf>
    <xf numFmtId="0" fontId="2" fillId="11" borderId="54" xfId="15" applyFont="1" applyFill="1" applyBorder="1" applyAlignment="1">
      <alignment horizontal="center" vertical="center"/>
    </xf>
    <xf numFmtId="0" fontId="2" fillId="11" borderId="51" xfId="15" applyFont="1" applyFill="1" applyBorder="1" applyAlignment="1">
      <alignment horizontal="center" vertical="center"/>
    </xf>
    <xf numFmtId="0" fontId="2" fillId="2" borderId="31" xfId="15" applyFont="1" applyFill="1" applyBorder="1" applyAlignment="1">
      <alignment horizontal="center" vertical="center" wrapText="1"/>
    </xf>
    <xf numFmtId="0" fontId="2" fillId="2" borderId="26" xfId="15" applyFont="1" applyFill="1" applyBorder="1" applyAlignment="1">
      <alignment horizontal="center" vertical="center" wrapText="1"/>
    </xf>
    <xf numFmtId="0" fontId="2" fillId="0" borderId="20" xfId="15" applyFont="1" applyBorder="1" applyAlignment="1">
      <alignment horizontal="center" vertical="center" wrapText="1"/>
    </xf>
    <xf numFmtId="0" fontId="2" fillId="0" borderId="44" xfId="15" applyFont="1" applyBorder="1" applyAlignment="1">
      <alignment horizontal="center" vertical="center" wrapText="1"/>
    </xf>
    <xf numFmtId="0" fontId="2" fillId="0" borderId="30" xfId="15" applyFont="1" applyBorder="1" applyAlignment="1">
      <alignment horizontal="center" vertical="center" wrapText="1"/>
    </xf>
    <xf numFmtId="0" fontId="2" fillId="0" borderId="18" xfId="15" applyFont="1" applyBorder="1" applyAlignment="1">
      <alignment horizontal="center" vertical="center" wrapText="1"/>
    </xf>
    <xf numFmtId="0" fontId="2" fillId="0" borderId="4" xfId="15" applyFont="1" applyBorder="1" applyAlignment="1">
      <alignment horizontal="center" vertical="center" wrapText="1"/>
    </xf>
    <xf numFmtId="0" fontId="2" fillId="0" borderId="5" xfId="15" applyFont="1" applyBorder="1" applyAlignment="1">
      <alignment horizontal="center" vertical="center" wrapText="1"/>
    </xf>
    <xf numFmtId="0" fontId="2" fillId="2" borderId="3" xfId="15" applyFont="1" applyFill="1" applyBorder="1" applyAlignment="1">
      <alignment horizontal="center" vertical="center" wrapText="1"/>
    </xf>
    <xf numFmtId="0" fontId="2" fillId="2" borderId="50" xfId="15" applyFont="1" applyFill="1" applyBorder="1" applyAlignment="1">
      <alignment horizontal="center" vertical="center" wrapText="1"/>
    </xf>
    <xf numFmtId="0" fontId="2" fillId="11" borderId="73" xfId="15" applyFont="1" applyFill="1" applyBorder="1" applyAlignment="1">
      <alignment horizontal="center" vertical="center" wrapText="1"/>
    </xf>
    <xf numFmtId="0" fontId="2" fillId="11" borderId="54" xfId="15" applyFont="1" applyFill="1" applyBorder="1" applyAlignment="1">
      <alignment horizontal="center" vertical="center" wrapText="1"/>
    </xf>
    <xf numFmtId="0" fontId="2" fillId="11" borderId="51" xfId="15" applyFont="1" applyFill="1" applyBorder="1" applyAlignment="1">
      <alignment horizontal="center" vertical="center" wrapText="1"/>
    </xf>
    <xf numFmtId="0" fontId="4" fillId="0" borderId="51" xfId="15" applyBorder="1" applyAlignment="1">
      <alignment horizontal="center" vertical="center" wrapText="1"/>
    </xf>
    <xf numFmtId="0" fontId="2" fillId="2" borderId="15" xfId="15" applyFont="1" applyFill="1" applyBorder="1" applyAlignment="1">
      <alignment horizontal="center" vertical="center" wrapText="1"/>
    </xf>
    <xf numFmtId="1" fontId="4" fillId="0" borderId="20" xfId="15" applyNumberFormat="1" applyBorder="1" applyAlignment="1">
      <alignment horizontal="center" vertical="center" wrapText="1"/>
    </xf>
    <xf numFmtId="1" fontId="4" fillId="0" borderId="44" xfId="15" applyNumberFormat="1" applyBorder="1" applyAlignment="1">
      <alignment horizontal="center" vertical="center" wrapText="1"/>
    </xf>
    <xf numFmtId="1" fontId="4" fillId="0" borderId="30" xfId="15" applyNumberFormat="1" applyBorder="1" applyAlignment="1">
      <alignment horizontal="center" vertical="center" wrapText="1"/>
    </xf>
    <xf numFmtId="1" fontId="4" fillId="0" borderId="22" xfId="15" applyNumberFormat="1" applyBorder="1" applyAlignment="1">
      <alignment horizontal="center" vertical="center" wrapText="1"/>
    </xf>
    <xf numFmtId="1" fontId="4" fillId="0" borderId="0" xfId="15" applyNumberFormat="1" applyAlignment="1">
      <alignment horizontal="center" vertical="center" wrapText="1"/>
    </xf>
    <xf numFmtId="1" fontId="4" fillId="0" borderId="36" xfId="15" applyNumberFormat="1" applyBorder="1" applyAlignment="1">
      <alignment horizontal="center" vertical="center" wrapText="1"/>
    </xf>
    <xf numFmtId="1" fontId="4" fillId="0" borderId="18" xfId="15" applyNumberFormat="1" applyBorder="1" applyAlignment="1">
      <alignment horizontal="center" vertical="center" wrapText="1"/>
    </xf>
    <xf numFmtId="1" fontId="4" fillId="0" borderId="4" xfId="15" applyNumberFormat="1" applyBorder="1" applyAlignment="1">
      <alignment horizontal="center" vertical="center" wrapText="1"/>
    </xf>
    <xf numFmtId="1" fontId="4" fillId="0" borderId="5" xfId="15" applyNumberFormat="1" applyBorder="1" applyAlignment="1">
      <alignment horizontal="center" vertical="center" wrapText="1"/>
    </xf>
    <xf numFmtId="0" fontId="2" fillId="2" borderId="16" xfId="15" applyFont="1" applyFill="1" applyBorder="1" applyAlignment="1">
      <alignment horizontal="center" vertical="center" wrapText="1"/>
    </xf>
    <xf numFmtId="9" fontId="4" fillId="0" borderId="3" xfId="20" applyFont="1" applyBorder="1" applyAlignment="1">
      <alignment horizontal="center" vertical="center" wrapText="1"/>
    </xf>
    <xf numFmtId="9" fontId="4" fillId="0" borderId="16" xfId="20" applyFont="1" applyBorder="1" applyAlignment="1">
      <alignment horizontal="center" vertical="center" wrapText="1"/>
    </xf>
    <xf numFmtId="9" fontId="4" fillId="0" borderId="50" xfId="20" applyFont="1" applyBorder="1" applyAlignment="1">
      <alignment horizontal="center" vertical="center" wrapText="1"/>
    </xf>
    <xf numFmtId="0" fontId="5" fillId="51" borderId="19" xfId="0" applyFont="1" applyFill="1" applyBorder="1" applyAlignment="1">
      <alignment horizontal="center" vertical="center" wrapText="1"/>
    </xf>
    <xf numFmtId="0" fontId="5" fillId="51" borderId="54" xfId="0" applyFont="1" applyFill="1" applyBorder="1" applyAlignment="1">
      <alignment horizontal="center" vertical="center" wrapText="1"/>
    </xf>
    <xf numFmtId="0" fontId="5" fillId="52" borderId="19" xfId="0" applyFont="1" applyFill="1" applyBorder="1" applyAlignment="1">
      <alignment horizontal="center" vertical="center" wrapText="1"/>
    </xf>
    <xf numFmtId="0" fontId="5" fillId="52" borderId="54" xfId="0" applyFont="1" applyFill="1" applyBorder="1" applyAlignment="1">
      <alignment horizontal="center" vertical="center" wrapText="1"/>
    </xf>
    <xf numFmtId="0" fontId="5" fillId="52" borderId="28" xfId="0" applyFont="1" applyFill="1" applyBorder="1" applyAlignment="1">
      <alignment horizontal="center" vertical="center" wrapText="1"/>
    </xf>
    <xf numFmtId="0" fontId="5" fillId="53" borderId="23" xfId="0" applyFont="1" applyFill="1" applyBorder="1" applyAlignment="1">
      <alignment horizontal="center" vertical="center" wrapText="1"/>
    </xf>
    <xf numFmtId="0" fontId="5" fillId="53" borderId="77" xfId="0" applyFont="1" applyFill="1" applyBorder="1" applyAlignment="1">
      <alignment horizontal="center" vertical="center" wrapText="1"/>
    </xf>
    <xf numFmtId="0" fontId="5" fillId="53" borderId="35" xfId="0" applyFont="1" applyFill="1" applyBorder="1" applyAlignment="1">
      <alignment horizontal="center" vertical="center" wrapText="1"/>
    </xf>
    <xf numFmtId="0" fontId="2" fillId="2" borderId="55" xfId="15" applyFont="1" applyFill="1" applyBorder="1" applyAlignment="1">
      <alignment horizontal="center" vertical="center" wrapText="1"/>
    </xf>
    <xf numFmtId="0" fontId="2" fillId="2" borderId="52" xfId="15" applyFont="1" applyFill="1" applyBorder="1" applyAlignment="1">
      <alignment horizontal="center" vertical="center" wrapText="1"/>
    </xf>
    <xf numFmtId="0" fontId="2" fillId="11" borderId="19" xfId="15" applyFont="1" applyFill="1" applyBorder="1" applyAlignment="1">
      <alignment horizontal="center"/>
    </xf>
    <xf numFmtId="0" fontId="2" fillId="11" borderId="54" xfId="15" applyFont="1" applyFill="1" applyBorder="1" applyAlignment="1">
      <alignment horizontal="center"/>
    </xf>
    <xf numFmtId="0" fontId="2" fillId="11" borderId="28" xfId="15" applyFont="1" applyFill="1" applyBorder="1" applyAlignment="1">
      <alignment horizontal="center"/>
    </xf>
    <xf numFmtId="0" fontId="4" fillId="3" borderId="31" xfId="15" applyFill="1" applyBorder="1" applyAlignment="1">
      <alignment horizontal="center"/>
    </xf>
    <xf numFmtId="0" fontId="4" fillId="3" borderId="15" xfId="15" applyFill="1" applyBorder="1" applyAlignment="1">
      <alignment horizontal="center"/>
    </xf>
    <xf numFmtId="0" fontId="4" fillId="3" borderId="39" xfId="15" applyFill="1" applyBorder="1" applyAlignment="1">
      <alignment horizontal="center"/>
    </xf>
    <xf numFmtId="0" fontId="2" fillId="3" borderId="23" xfId="15" applyFont="1" applyFill="1" applyBorder="1" applyAlignment="1">
      <alignment horizontal="center" vertical="center"/>
    </xf>
    <xf numFmtId="0" fontId="2" fillId="3" borderId="77" xfId="15" applyFont="1" applyFill="1" applyBorder="1" applyAlignment="1">
      <alignment horizontal="center" vertical="center"/>
    </xf>
    <xf numFmtId="0" fontId="2" fillId="3" borderId="35" xfId="15" applyFont="1" applyFill="1" applyBorder="1" applyAlignment="1">
      <alignment horizontal="center" vertical="center"/>
    </xf>
    <xf numFmtId="0" fontId="2" fillId="11" borderId="62" xfId="15" applyFont="1" applyFill="1" applyBorder="1" applyAlignment="1">
      <alignment horizontal="center" vertical="center"/>
    </xf>
    <xf numFmtId="0" fontId="2" fillId="11" borderId="64" xfId="15" applyFont="1" applyFill="1" applyBorder="1" applyAlignment="1">
      <alignment horizontal="center" vertical="center"/>
    </xf>
    <xf numFmtId="0" fontId="2" fillId="11" borderId="74" xfId="15" applyFont="1" applyFill="1" applyBorder="1" applyAlignment="1">
      <alignment horizontal="center" vertical="center"/>
    </xf>
    <xf numFmtId="14" fontId="4" fillId="0" borderId="1" xfId="0" applyNumberFormat="1" applyFont="1" applyBorder="1" applyAlignment="1">
      <alignment horizontal="center" vertical="center" wrapText="1"/>
    </xf>
    <xf numFmtId="0" fontId="99" fillId="0" borderId="1" xfId="0" applyFont="1" applyBorder="1" applyAlignment="1">
      <alignment horizontal="center" vertical="center" wrapText="1"/>
    </xf>
    <xf numFmtId="0" fontId="4" fillId="30" borderId="1" xfId="0" applyFont="1" applyFill="1" applyBorder="1" applyAlignment="1">
      <alignment horizontal="center" vertical="center" wrapText="1"/>
    </xf>
    <xf numFmtId="0" fontId="100" fillId="52" borderId="1" xfId="0" applyFont="1" applyFill="1" applyBorder="1" applyAlignment="1">
      <alignment horizontal="center" vertical="center" wrapText="1"/>
    </xf>
    <xf numFmtId="0" fontId="4" fillId="0" borderId="1" xfId="15" applyBorder="1" applyAlignment="1">
      <alignment horizontal="center" vertical="center" wrapText="1"/>
    </xf>
    <xf numFmtId="0" fontId="4" fillId="0" borderId="19" xfId="0" applyFont="1" applyBorder="1" applyAlignment="1">
      <alignment horizontal="center" vertical="center" wrapText="1"/>
    </xf>
    <xf numFmtId="0" fontId="4" fillId="0" borderId="28" xfId="0" applyFont="1" applyBorder="1" applyAlignment="1">
      <alignment horizontal="center" vertical="center" wrapText="1"/>
    </xf>
    <xf numFmtId="0" fontId="100" fillId="54" borderId="1" xfId="0" applyFont="1" applyFill="1" applyBorder="1" applyAlignment="1">
      <alignment horizontal="left" vertical="center" wrapText="1"/>
    </xf>
    <xf numFmtId="14" fontId="100"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29" fillId="13" borderId="1" xfId="15" applyFont="1" applyFill="1" applyBorder="1" applyAlignment="1">
      <alignment horizontal="center" vertical="center"/>
    </xf>
    <xf numFmtId="0" fontId="29" fillId="36" borderId="1" xfId="15" applyFont="1" applyFill="1" applyBorder="1" applyAlignment="1">
      <alignment horizontal="center" vertical="center"/>
    </xf>
    <xf numFmtId="0" fontId="80" fillId="0" borderId="1" xfId="15" applyFont="1" applyBorder="1" applyAlignment="1">
      <alignment horizontal="center" vertical="center" wrapText="1"/>
    </xf>
    <xf numFmtId="0" fontId="29" fillId="13" borderId="3" xfId="15" applyFont="1" applyFill="1" applyBorder="1" applyAlignment="1">
      <alignment horizontal="center" vertical="center"/>
    </xf>
    <xf numFmtId="0" fontId="29" fillId="13" borderId="50" xfId="15" applyFont="1" applyFill="1" applyBorder="1" applyAlignment="1">
      <alignment horizontal="center" vertical="center"/>
    </xf>
    <xf numFmtId="0" fontId="29" fillId="13" borderId="3" xfId="15" applyFont="1" applyFill="1" applyBorder="1" applyAlignment="1">
      <alignment horizontal="center" vertical="center" wrapText="1"/>
    </xf>
    <xf numFmtId="0" fontId="29" fillId="13" borderId="50" xfId="15" applyFont="1" applyFill="1" applyBorder="1" applyAlignment="1">
      <alignment horizontal="center" vertical="center" wrapText="1"/>
    </xf>
    <xf numFmtId="0" fontId="67" fillId="0" borderId="0" xfId="15" applyFont="1" applyAlignment="1">
      <alignment horizontal="center"/>
    </xf>
    <xf numFmtId="0" fontId="1" fillId="3" borderId="0" xfId="15" applyFont="1" applyFill="1" applyAlignment="1">
      <alignment horizontal="center" vertical="center"/>
    </xf>
    <xf numFmtId="0" fontId="5" fillId="3" borderId="0" xfId="15" applyFont="1" applyFill="1" applyAlignment="1">
      <alignment horizontal="center" vertical="center"/>
    </xf>
    <xf numFmtId="0" fontId="27" fillId="0" borderId="69" xfId="15" applyFont="1" applyBorder="1" applyAlignment="1">
      <alignment horizontal="center" wrapText="1"/>
    </xf>
    <xf numFmtId="0" fontId="27" fillId="0" borderId="70" xfId="15" applyFont="1" applyBorder="1" applyAlignment="1">
      <alignment horizontal="center" wrapText="1"/>
    </xf>
    <xf numFmtId="0" fontId="1" fillId="0" borderId="70" xfId="15" applyFont="1" applyBorder="1" applyAlignment="1">
      <alignment horizontal="center" wrapText="1"/>
    </xf>
    <xf numFmtId="0" fontId="24" fillId="14" borderId="28" xfId="15" applyFont="1" applyFill="1" applyBorder="1" applyAlignment="1">
      <alignment horizontal="center"/>
    </xf>
    <xf numFmtId="0" fontId="24" fillId="14" borderId="1" xfId="15" applyFont="1" applyFill="1" applyBorder="1" applyAlignment="1">
      <alignment horizontal="center"/>
    </xf>
    <xf numFmtId="0" fontId="66" fillId="16" borderId="1" xfId="15" applyFont="1" applyFill="1" applyBorder="1" applyAlignment="1">
      <alignment horizontal="center"/>
    </xf>
    <xf numFmtId="0" fontId="80" fillId="0" borderId="1" xfId="15" applyFont="1" applyBorder="1" applyAlignment="1">
      <alignment horizontal="center" wrapText="1"/>
    </xf>
    <xf numFmtId="0" fontId="4" fillId="0" borderId="11" xfId="0" applyFont="1" applyBorder="1" applyAlignment="1">
      <alignment horizontal="justify" vertical="center" wrapText="1"/>
    </xf>
    <xf numFmtId="0" fontId="4" fillId="0" borderId="7" xfId="0" applyFont="1" applyBorder="1" applyAlignment="1">
      <alignment horizontal="justify" vertical="center" wrapText="1"/>
    </xf>
    <xf numFmtId="0" fontId="2" fillId="2" borderId="7" xfId="0" applyFont="1" applyFill="1" applyBorder="1" applyAlignment="1">
      <alignment horizontal="center" vertical="center" wrapText="1"/>
    </xf>
    <xf numFmtId="0" fontId="0" fillId="2" borderId="7" xfId="0" applyFill="1" applyBorder="1" applyAlignment="1">
      <alignment horizontal="center" vertical="center" wrapText="1"/>
    </xf>
    <xf numFmtId="0" fontId="0" fillId="3" borderId="11" xfId="0" applyFill="1" applyBorder="1" applyAlignment="1">
      <alignment horizontal="justify" vertical="center" wrapText="1"/>
    </xf>
    <xf numFmtId="9" fontId="1" fillId="6" borderId="19" xfId="0" applyNumberFormat="1" applyFont="1" applyFill="1" applyBorder="1" applyAlignment="1">
      <alignment horizontal="center" vertical="center" wrapText="1"/>
    </xf>
    <xf numFmtId="9" fontId="1" fillId="6" borderId="28" xfId="0" applyNumberFormat="1" applyFont="1" applyFill="1" applyBorder="1" applyAlignment="1">
      <alignment horizontal="center" vertical="center" wrapText="1"/>
    </xf>
    <xf numFmtId="9" fontId="1" fillId="4" borderId="19" xfId="0" applyNumberFormat="1" applyFont="1" applyFill="1" applyBorder="1" applyAlignment="1">
      <alignment horizontal="center" vertical="center" wrapText="1"/>
    </xf>
    <xf numFmtId="9" fontId="1" fillId="4" borderId="28" xfId="0" applyNumberFormat="1" applyFont="1" applyFill="1" applyBorder="1" applyAlignment="1">
      <alignment horizontal="center" vertical="center" wrapText="1"/>
    </xf>
    <xf numFmtId="9" fontId="1" fillId="5" borderId="19" xfId="0" applyNumberFormat="1" applyFont="1" applyFill="1" applyBorder="1" applyAlignment="1">
      <alignment horizontal="center" vertical="center" wrapText="1"/>
    </xf>
    <xf numFmtId="9" fontId="1" fillId="5" borderId="28" xfId="0" applyNumberFormat="1" applyFont="1" applyFill="1" applyBorder="1" applyAlignment="1">
      <alignment horizontal="center" vertical="center" wrapText="1"/>
    </xf>
    <xf numFmtId="0" fontId="0" fillId="3" borderId="19" xfId="0" applyFill="1" applyBorder="1" applyAlignment="1">
      <alignment horizontal="center" vertical="center" wrapText="1"/>
    </xf>
    <xf numFmtId="0" fontId="0" fillId="3" borderId="28" xfId="0" applyFill="1" applyBorder="1" applyAlignment="1">
      <alignment horizontal="center" vertical="center" wrapText="1"/>
    </xf>
    <xf numFmtId="0" fontId="2" fillId="11" borderId="71" xfId="0" applyFont="1" applyFill="1" applyBorder="1" applyAlignment="1">
      <alignment horizontal="center"/>
    </xf>
    <xf numFmtId="0" fontId="2" fillId="11" borderId="4" xfId="0" applyFont="1" applyFill="1" applyBorder="1" applyAlignment="1">
      <alignment horizontal="center"/>
    </xf>
    <xf numFmtId="0" fontId="2" fillId="11" borderId="72" xfId="0" applyFont="1" applyFill="1" applyBorder="1" applyAlignment="1">
      <alignment horizontal="center"/>
    </xf>
    <xf numFmtId="0" fontId="0" fillId="3" borderId="49" xfId="0" applyFill="1" applyBorder="1" applyAlignment="1">
      <alignment horizontal="center" vertical="center"/>
    </xf>
    <xf numFmtId="0" fontId="5" fillId="0" borderId="1"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11" borderId="62" xfId="0" applyFont="1" applyFill="1" applyBorder="1" applyAlignment="1">
      <alignment horizontal="center" vertical="center"/>
    </xf>
    <xf numFmtId="0" fontId="2" fillId="11" borderId="64" xfId="0" applyFont="1" applyFill="1" applyBorder="1" applyAlignment="1">
      <alignment horizontal="center" vertical="center"/>
    </xf>
    <xf numFmtId="0" fontId="2" fillId="11" borderId="74" xfId="0" applyFont="1" applyFill="1" applyBorder="1" applyAlignment="1">
      <alignment horizontal="center" vertical="center"/>
    </xf>
    <xf numFmtId="0" fontId="2" fillId="2" borderId="29" xfId="0" applyFont="1" applyFill="1" applyBorder="1" applyAlignment="1">
      <alignment horizontal="center" vertical="center" wrapText="1"/>
    </xf>
    <xf numFmtId="0" fontId="2" fillId="2" borderId="12" xfId="0" applyFont="1" applyFill="1" applyBorder="1" applyAlignment="1">
      <alignment horizontal="center" vertical="center" wrapText="1"/>
    </xf>
    <xf numFmtId="165" fontId="4" fillId="0" borderId="20" xfId="20" applyNumberFormat="1" applyFont="1" applyBorder="1" applyAlignment="1">
      <alignment horizontal="center" vertical="center" wrapText="1"/>
    </xf>
    <xf numFmtId="165" fontId="4" fillId="0" borderId="44" xfId="20" applyNumberFormat="1" applyFont="1" applyBorder="1" applyAlignment="1">
      <alignment horizontal="center" vertical="center" wrapText="1"/>
    </xf>
    <xf numFmtId="165" fontId="4" fillId="0" borderId="30" xfId="20" applyNumberFormat="1" applyFont="1" applyBorder="1" applyAlignment="1">
      <alignment horizontal="center" vertical="center" wrapText="1"/>
    </xf>
    <xf numFmtId="165" fontId="4" fillId="0" borderId="22" xfId="20" applyNumberFormat="1" applyFont="1" applyBorder="1" applyAlignment="1">
      <alignment horizontal="center" vertical="center" wrapText="1"/>
    </xf>
    <xf numFmtId="165" fontId="4" fillId="0" borderId="0" xfId="20" applyNumberFormat="1" applyFont="1" applyBorder="1" applyAlignment="1">
      <alignment horizontal="center" vertical="center" wrapText="1"/>
    </xf>
    <xf numFmtId="165" fontId="4" fillId="0" borderId="36" xfId="20" applyNumberFormat="1" applyFont="1" applyBorder="1" applyAlignment="1">
      <alignment horizontal="center" vertical="center" wrapText="1"/>
    </xf>
    <xf numFmtId="165" fontId="4" fillId="0" borderId="41" xfId="20" applyNumberFormat="1" applyFont="1" applyBorder="1" applyAlignment="1">
      <alignment horizontal="center" vertical="center" wrapText="1"/>
    </xf>
    <xf numFmtId="165" fontId="4" fillId="0" borderId="14" xfId="20" applyNumberFormat="1" applyFont="1" applyBorder="1" applyAlignment="1">
      <alignment horizontal="center" vertical="center" wrapText="1"/>
    </xf>
    <xf numFmtId="165" fontId="4" fillId="0" borderId="43" xfId="20" applyNumberFormat="1" applyFont="1" applyBorder="1" applyAlignment="1">
      <alignment horizontal="center" vertical="center" wrapText="1"/>
    </xf>
    <xf numFmtId="0" fontId="2" fillId="2" borderId="1" xfId="0" applyFont="1" applyFill="1" applyBorder="1" applyAlignment="1">
      <alignment horizontal="center" vertical="center" wrapText="1"/>
    </xf>
    <xf numFmtId="0" fontId="2" fillId="2" borderId="13" xfId="0" applyFont="1" applyFill="1" applyBorder="1" applyAlignment="1">
      <alignment horizontal="center" vertical="center" wrapText="1"/>
    </xf>
    <xf numFmtId="9" fontId="4" fillId="0" borderId="1" xfId="0" applyNumberFormat="1" applyFont="1" applyBorder="1" applyAlignment="1">
      <alignment horizontal="center" vertical="center" wrapText="1"/>
    </xf>
    <xf numFmtId="9" fontId="4" fillId="0" borderId="13" xfId="0" applyNumberFormat="1" applyFont="1" applyBorder="1" applyAlignment="1">
      <alignment horizontal="center" vertical="center" wrapText="1"/>
    </xf>
    <xf numFmtId="0" fontId="2" fillId="2" borderId="30" xfId="0" applyFont="1" applyFill="1" applyBorder="1" applyAlignment="1">
      <alignment horizontal="center" vertical="center" wrapText="1"/>
    </xf>
    <xf numFmtId="0" fontId="2" fillId="2" borderId="36" xfId="0" applyFont="1" applyFill="1" applyBorder="1" applyAlignment="1">
      <alignment horizontal="center" vertical="center" wrapText="1"/>
    </xf>
    <xf numFmtId="0" fontId="2" fillId="2" borderId="43" xfId="0" applyFont="1" applyFill="1" applyBorder="1" applyAlignment="1">
      <alignment horizontal="center" vertical="center" wrapText="1"/>
    </xf>
    <xf numFmtId="0" fontId="2" fillId="0" borderId="19" xfId="0" applyFont="1" applyBorder="1" applyAlignment="1">
      <alignment horizontal="center" vertical="center" wrapText="1"/>
    </xf>
    <xf numFmtId="0" fontId="2" fillId="0" borderId="54"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 xfId="0" applyFont="1" applyBorder="1" applyAlignment="1">
      <alignment horizontal="center" vertical="center" wrapText="1"/>
    </xf>
    <xf numFmtId="0" fontId="2" fillId="2" borderId="31" xfId="0" applyFont="1" applyFill="1" applyBorder="1" applyAlignment="1">
      <alignment horizontal="center" vertical="center" wrapText="1"/>
    </xf>
    <xf numFmtId="0" fontId="2" fillId="2" borderId="26" xfId="0" applyFont="1" applyFill="1" applyBorder="1" applyAlignment="1">
      <alignment horizontal="center" vertical="center" wrapText="1"/>
    </xf>
    <xf numFmtId="0" fontId="2" fillId="0" borderId="20" xfId="0" applyFont="1" applyBorder="1" applyAlignment="1">
      <alignment horizontal="center" vertical="center" wrapText="1"/>
    </xf>
    <xf numFmtId="0" fontId="2" fillId="0" borderId="44"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2" borderId="3" xfId="0" applyFont="1" applyFill="1" applyBorder="1" applyAlignment="1">
      <alignment horizontal="center" vertical="center" wrapText="1"/>
    </xf>
    <xf numFmtId="0" fontId="2" fillId="2" borderId="50" xfId="0" applyFont="1" applyFill="1" applyBorder="1" applyAlignment="1">
      <alignment horizontal="center" vertical="center" wrapText="1"/>
    </xf>
    <xf numFmtId="0" fontId="2" fillId="11" borderId="71" xfId="0" applyFont="1" applyFill="1" applyBorder="1" applyAlignment="1">
      <alignment horizontal="center" vertical="center"/>
    </xf>
    <xf numFmtId="0" fontId="0" fillId="11" borderId="4" xfId="0" applyFill="1" applyBorder="1" applyAlignment="1">
      <alignment horizontal="center" vertical="center"/>
    </xf>
    <xf numFmtId="0" fontId="0" fillId="11" borderId="72" xfId="0" applyFill="1" applyBorder="1" applyAlignment="1">
      <alignment horizontal="center" vertical="center"/>
    </xf>
    <xf numFmtId="0" fontId="2" fillId="11" borderId="73" xfId="0" applyFont="1" applyFill="1" applyBorder="1" applyAlignment="1">
      <alignment horizontal="center"/>
    </xf>
    <xf numFmtId="0" fontId="2" fillId="11" borderId="54" xfId="0" applyFont="1" applyFill="1" applyBorder="1" applyAlignment="1">
      <alignment horizontal="center"/>
    </xf>
    <xf numFmtId="0" fontId="2" fillId="11" borderId="51" xfId="0" applyFont="1" applyFill="1" applyBorder="1" applyAlignment="1">
      <alignment horizontal="center"/>
    </xf>
    <xf numFmtId="0" fontId="2" fillId="11" borderId="62" xfId="0" applyFont="1" applyFill="1" applyBorder="1" applyAlignment="1">
      <alignment horizontal="center"/>
    </xf>
    <xf numFmtId="0" fontId="2" fillId="11" borderId="46" xfId="0" applyFont="1" applyFill="1" applyBorder="1" applyAlignment="1">
      <alignment horizontal="center"/>
    </xf>
    <xf numFmtId="0" fontId="2" fillId="11" borderId="47" xfId="0" applyFont="1" applyFill="1" applyBorder="1" applyAlignment="1">
      <alignment horizontal="center"/>
    </xf>
    <xf numFmtId="0" fontId="0" fillId="0" borderId="45" xfId="0" applyBorder="1" applyAlignment="1">
      <alignment horizontal="center" vertical="center"/>
    </xf>
    <xf numFmtId="0" fontId="0" fillId="0" borderId="49" xfId="0" applyBorder="1" applyAlignment="1">
      <alignment horizontal="center" vertical="center"/>
    </xf>
    <xf numFmtId="0" fontId="0" fillId="0" borderId="56" xfId="0" applyBorder="1" applyAlignment="1">
      <alignment horizontal="center" vertical="center"/>
    </xf>
    <xf numFmtId="0" fontId="0" fillId="3" borderId="7" xfId="0" applyFill="1" applyBorder="1" applyAlignment="1">
      <alignment horizontal="center" vertical="center" wrapText="1"/>
    </xf>
    <xf numFmtId="0" fontId="0" fillId="3" borderId="16" xfId="0" applyFill="1" applyBorder="1" applyAlignment="1">
      <alignment horizontal="center" vertical="center" wrapText="1"/>
    </xf>
    <xf numFmtId="1" fontId="94" fillId="0" borderId="6" xfId="0" applyNumberFormat="1" applyFont="1" applyBorder="1" applyAlignment="1">
      <alignment horizontal="center" vertical="center"/>
    </xf>
    <xf numFmtId="1" fontId="94" fillId="0" borderId="15" xfId="0" applyNumberFormat="1" applyFont="1" applyBorder="1" applyAlignment="1">
      <alignment horizontal="center" vertical="center"/>
    </xf>
    <xf numFmtId="1" fontId="94" fillId="0" borderId="39" xfId="0" applyNumberFormat="1" applyFont="1" applyBorder="1" applyAlignment="1">
      <alignment horizontal="center" vertical="center"/>
    </xf>
    <xf numFmtId="0" fontId="0" fillId="0" borderId="7" xfId="0" applyBorder="1" applyAlignment="1">
      <alignment horizontal="justify" vertical="center" wrapText="1"/>
    </xf>
    <xf numFmtId="0" fontId="0" fillId="0" borderId="16" xfId="0" applyBorder="1" applyAlignment="1">
      <alignment horizontal="justify" vertical="center" wrapText="1"/>
    </xf>
    <xf numFmtId="0" fontId="0" fillId="0" borderId="40" xfId="0" applyBorder="1" applyAlignment="1">
      <alignment horizontal="justify" vertical="center" wrapText="1"/>
    </xf>
    <xf numFmtId="0" fontId="4" fillId="0" borderId="7"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40" xfId="0" applyFont="1" applyBorder="1" applyAlignment="1">
      <alignment horizontal="center" vertical="center" wrapText="1"/>
    </xf>
    <xf numFmtId="0" fontId="0" fillId="3" borderId="3" xfId="0" applyFill="1" applyBorder="1" applyAlignment="1">
      <alignment horizontal="center" vertical="center" wrapText="1"/>
    </xf>
    <xf numFmtId="0" fontId="0" fillId="3" borderId="50" xfId="0" applyFill="1" applyBorder="1" applyAlignment="1">
      <alignment horizontal="center" vertical="center" wrapText="1"/>
    </xf>
    <xf numFmtId="1" fontId="45" fillId="0" borderId="6" xfId="0" applyNumberFormat="1" applyFont="1" applyBorder="1" applyAlignment="1">
      <alignment horizontal="center" vertical="center"/>
    </xf>
    <xf numFmtId="1" fontId="45" fillId="0" borderId="15" xfId="0" applyNumberFormat="1" applyFont="1" applyBorder="1" applyAlignment="1">
      <alignment horizontal="center" vertical="center"/>
    </xf>
    <xf numFmtId="1" fontId="45" fillId="0" borderId="39" xfId="0" applyNumberFormat="1" applyFont="1" applyBorder="1" applyAlignment="1">
      <alignment horizontal="center" vertical="center"/>
    </xf>
    <xf numFmtId="0" fontId="0" fillId="3" borderId="8" xfId="0" applyFill="1" applyBorder="1" applyAlignment="1">
      <alignment horizontal="center" vertical="center" wrapText="1"/>
    </xf>
    <xf numFmtId="0" fontId="0" fillId="3" borderId="37" xfId="0" applyFill="1" applyBorder="1" applyAlignment="1">
      <alignment horizontal="center" vertical="center" wrapText="1"/>
    </xf>
    <xf numFmtId="0" fontId="0" fillId="3" borderId="40" xfId="0" applyFill="1" applyBorder="1" applyAlignment="1">
      <alignment horizontal="center" vertical="center" wrapText="1"/>
    </xf>
    <xf numFmtId="1" fontId="45" fillId="3" borderId="6" xfId="0" applyNumberFormat="1" applyFont="1" applyFill="1" applyBorder="1" applyAlignment="1">
      <alignment horizontal="center" vertical="center"/>
    </xf>
    <xf numFmtId="1" fontId="45" fillId="3" borderId="15" xfId="0" applyNumberFormat="1" applyFont="1" applyFill="1" applyBorder="1" applyAlignment="1">
      <alignment horizontal="center" vertical="center"/>
    </xf>
    <xf numFmtId="0" fontId="0" fillId="3" borderId="3" xfId="0" applyFill="1" applyBorder="1" applyAlignment="1">
      <alignment horizontal="center"/>
    </xf>
    <xf numFmtId="0" fontId="0" fillId="3" borderId="16" xfId="0" applyFill="1" applyBorder="1" applyAlignment="1">
      <alignment horizontal="center"/>
    </xf>
    <xf numFmtId="0" fontId="0" fillId="3" borderId="50" xfId="0" applyFill="1" applyBorder="1" applyAlignment="1">
      <alignment horizontal="center"/>
    </xf>
    <xf numFmtId="0" fontId="23" fillId="3" borderId="3" xfId="0" applyFont="1" applyFill="1" applyBorder="1" applyAlignment="1">
      <alignment horizontal="center" vertical="center"/>
    </xf>
    <xf numFmtId="0" fontId="23" fillId="3" borderId="16" xfId="0" applyFont="1" applyFill="1" applyBorder="1" applyAlignment="1">
      <alignment horizontal="center" vertical="center"/>
    </xf>
    <xf numFmtId="0" fontId="23" fillId="3" borderId="50" xfId="0" applyFont="1" applyFill="1" applyBorder="1" applyAlignment="1">
      <alignment horizontal="center" vertical="center"/>
    </xf>
    <xf numFmtId="1" fontId="45" fillId="3" borderId="39" xfId="0" applyNumberFormat="1" applyFont="1" applyFill="1" applyBorder="1" applyAlignment="1">
      <alignment horizontal="center" vertical="center"/>
    </xf>
    <xf numFmtId="0" fontId="0" fillId="3" borderId="7" xfId="0" applyFill="1" applyBorder="1" applyAlignment="1">
      <alignment horizontal="justify" vertical="center" wrapText="1"/>
    </xf>
    <xf numFmtId="0" fontId="0" fillId="3" borderId="16" xfId="0" applyFill="1" applyBorder="1" applyAlignment="1">
      <alignment horizontal="justify" vertical="center" wrapText="1"/>
    </xf>
    <xf numFmtId="0" fontId="0" fillId="3" borderId="40" xfId="0" applyFill="1" applyBorder="1" applyAlignment="1">
      <alignment horizontal="justify" vertical="center" wrapText="1"/>
    </xf>
    <xf numFmtId="0" fontId="0" fillId="3" borderId="42" xfId="0" applyFill="1" applyBorder="1" applyAlignment="1">
      <alignment horizontal="center" vertical="center" wrapText="1"/>
    </xf>
    <xf numFmtId="1" fontId="45" fillId="3" borderId="38" xfId="0" applyNumberFormat="1" applyFont="1" applyFill="1" applyBorder="1" applyAlignment="1">
      <alignment horizontal="center" vertical="center"/>
    </xf>
    <xf numFmtId="1" fontId="45" fillId="3" borderId="29" xfId="0" applyNumberFormat="1" applyFont="1" applyFill="1" applyBorder="1" applyAlignment="1">
      <alignment horizontal="center" vertical="center"/>
    </xf>
    <xf numFmtId="1" fontId="45" fillId="3" borderId="12" xfId="0" applyNumberFormat="1" applyFont="1" applyFill="1" applyBorder="1" applyAlignment="1">
      <alignment horizontal="center" vertical="center"/>
    </xf>
    <xf numFmtId="0" fontId="0" fillId="3" borderId="49" xfId="0" applyFill="1" applyBorder="1" applyAlignment="1">
      <alignment horizontal="center"/>
    </xf>
    <xf numFmtId="9" fontId="4" fillId="0" borderId="3" xfId="0" applyNumberFormat="1" applyFont="1" applyBorder="1" applyAlignment="1">
      <alignment horizontal="center" vertical="center" wrapText="1"/>
    </xf>
    <xf numFmtId="9" fontId="4" fillId="0" borderId="16" xfId="0" applyNumberFormat="1" applyFont="1" applyBorder="1" applyAlignment="1">
      <alignment horizontal="center" vertical="center" wrapText="1"/>
    </xf>
    <xf numFmtId="9" fontId="4" fillId="0" borderId="40" xfId="0" applyNumberFormat="1" applyFont="1" applyBorder="1" applyAlignment="1">
      <alignment horizontal="center" vertical="center" wrapText="1"/>
    </xf>
    <xf numFmtId="0" fontId="2" fillId="11" borderId="64" xfId="0" applyFont="1" applyFill="1" applyBorder="1" applyAlignment="1">
      <alignment horizontal="center"/>
    </xf>
    <xf numFmtId="0" fontId="2" fillId="11" borderId="74" xfId="0" applyFont="1" applyFill="1" applyBorder="1" applyAlignment="1">
      <alignment horizontal="center"/>
    </xf>
    <xf numFmtId="0" fontId="0" fillId="0" borderId="75" xfId="0" applyBorder="1" applyAlignment="1">
      <alignment horizontal="center"/>
    </xf>
    <xf numFmtId="0" fontId="0" fillId="0" borderId="76" xfId="0" applyBorder="1" applyAlignment="1">
      <alignment horizontal="center"/>
    </xf>
    <xf numFmtId="0" fontId="0" fillId="0" borderId="68" xfId="0" applyBorder="1" applyAlignment="1">
      <alignment horizontal="center"/>
    </xf>
    <xf numFmtId="0" fontId="5" fillId="0" borderId="45" xfId="0" applyFont="1" applyBorder="1" applyAlignment="1">
      <alignment horizontal="center" vertical="center" wrapText="1"/>
    </xf>
    <xf numFmtId="0" fontId="5" fillId="0" borderId="46" xfId="0" applyFont="1" applyBorder="1" applyAlignment="1">
      <alignment horizontal="center" vertical="center" wrapText="1"/>
    </xf>
    <xf numFmtId="0" fontId="5" fillId="0" borderId="47" xfId="0" applyFont="1" applyBorder="1" applyAlignment="1">
      <alignment horizontal="center" vertical="center" wrapText="1"/>
    </xf>
    <xf numFmtId="0" fontId="2" fillId="0" borderId="5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4" xfId="0" applyFont="1" applyBorder="1" applyAlignment="1">
      <alignment horizontal="center" vertical="center" wrapText="1"/>
    </xf>
    <xf numFmtId="0" fontId="3" fillId="0" borderId="28" xfId="0" applyFont="1" applyBorder="1" applyAlignment="1">
      <alignment horizontal="center" vertical="center" wrapText="1"/>
    </xf>
    <xf numFmtId="0" fontId="0" fillId="29" borderId="17" xfId="0" applyFill="1" applyBorder="1" applyAlignment="1">
      <alignment horizontal="justify" vertical="center" wrapText="1"/>
    </xf>
    <xf numFmtId="0" fontId="0" fillId="29" borderId="25" xfId="0" applyFill="1" applyBorder="1" applyAlignment="1">
      <alignment horizontal="justify" vertical="center" wrapText="1"/>
    </xf>
    <xf numFmtId="0" fontId="0" fillId="3" borderId="17" xfId="0" applyFill="1" applyBorder="1" applyAlignment="1">
      <alignment horizontal="justify" vertical="center" wrapText="1"/>
    </xf>
    <xf numFmtId="0" fontId="0" fillId="3" borderId="25" xfId="0" applyFill="1" applyBorder="1" applyAlignment="1">
      <alignment horizontal="justify" vertical="center" wrapText="1"/>
    </xf>
    <xf numFmtId="0" fontId="0" fillId="3" borderId="55" xfId="0" applyFill="1" applyBorder="1" applyAlignment="1">
      <alignment horizontal="justify" vertical="center" wrapText="1"/>
    </xf>
    <xf numFmtId="0" fontId="0" fillId="3" borderId="52" xfId="0" applyFill="1" applyBorder="1" applyAlignment="1">
      <alignment horizontal="justify" vertical="center" wrapText="1"/>
    </xf>
    <xf numFmtId="0" fontId="2" fillId="2" borderId="16" xfId="0" applyFont="1" applyFill="1" applyBorder="1" applyAlignment="1">
      <alignment horizontal="center" vertical="center" wrapText="1"/>
    </xf>
    <xf numFmtId="0" fontId="0" fillId="2" borderId="16" xfId="0" applyFill="1" applyBorder="1" applyAlignment="1">
      <alignment horizontal="center" vertical="center" wrapText="1"/>
    </xf>
    <xf numFmtId="0" fontId="4" fillId="0" borderId="55" xfId="0" applyFont="1" applyBorder="1" applyAlignment="1">
      <alignment horizontal="justify" vertical="center" wrapText="1"/>
    </xf>
    <xf numFmtId="0" fontId="4" fillId="0" borderId="52" xfId="0" applyFont="1" applyBorder="1" applyAlignment="1">
      <alignment horizontal="justify" vertical="center" wrapText="1"/>
    </xf>
    <xf numFmtId="0" fontId="0" fillId="3" borderId="22" xfId="0" applyFill="1" applyBorder="1" applyAlignment="1">
      <alignment horizontal="justify" vertical="center" wrapText="1"/>
    </xf>
    <xf numFmtId="0" fontId="0" fillId="3" borderId="36" xfId="0" applyFill="1" applyBorder="1" applyAlignment="1">
      <alignment horizontal="justify" vertical="center" wrapText="1"/>
    </xf>
    <xf numFmtId="9" fontId="1" fillId="6" borderId="19" xfId="0" applyNumberFormat="1" applyFont="1" applyFill="1" applyBorder="1" applyAlignment="1">
      <alignment horizontal="center" vertical="center"/>
    </xf>
    <xf numFmtId="9" fontId="1" fillId="6" borderId="28" xfId="0" applyNumberFormat="1" applyFont="1" applyFill="1" applyBorder="1" applyAlignment="1">
      <alignment horizontal="center" vertical="center"/>
    </xf>
    <xf numFmtId="0" fontId="30" fillId="2" borderId="1" xfId="0" applyFont="1" applyFill="1" applyBorder="1" applyAlignment="1">
      <alignment horizontal="center" vertical="center" wrapText="1"/>
    </xf>
    <xf numFmtId="0" fontId="30" fillId="2" borderId="13" xfId="0" applyFont="1" applyFill="1" applyBorder="1" applyAlignment="1">
      <alignment horizontal="center" vertical="center" wrapText="1"/>
    </xf>
    <xf numFmtId="0" fontId="30" fillId="2" borderId="3" xfId="0" applyFont="1" applyFill="1" applyBorder="1" applyAlignment="1">
      <alignment horizontal="center" vertical="center" wrapText="1"/>
    </xf>
    <xf numFmtId="0" fontId="30" fillId="2" borderId="50" xfId="0" applyFont="1" applyFill="1" applyBorder="1" applyAlignment="1">
      <alignment horizontal="center" vertical="center" wrapText="1"/>
    </xf>
    <xf numFmtId="0" fontId="95" fillId="29" borderId="17" xfId="0" applyFont="1" applyFill="1" applyBorder="1" applyAlignment="1">
      <alignment horizontal="justify" vertical="center" wrapText="1"/>
    </xf>
    <xf numFmtId="0" fontId="95" fillId="29" borderId="25" xfId="0" applyFont="1" applyFill="1" applyBorder="1" applyAlignment="1">
      <alignment horizontal="justify" vertical="center"/>
    </xf>
    <xf numFmtId="0" fontId="0" fillId="29" borderId="25" xfId="0" applyFill="1" applyBorder="1" applyAlignment="1">
      <alignment horizontal="justify" vertical="center"/>
    </xf>
    <xf numFmtId="0" fontId="0" fillId="3" borderId="52" xfId="0" applyFill="1" applyBorder="1" applyAlignment="1">
      <alignment horizontal="justify" vertical="center"/>
    </xf>
    <xf numFmtId="0" fontId="0" fillId="3" borderId="25" xfId="0" applyFill="1" applyBorder="1" applyAlignment="1">
      <alignment horizontal="justify" vertical="center"/>
    </xf>
    <xf numFmtId="0" fontId="2" fillId="11" borderId="4" xfId="0" applyFont="1" applyFill="1" applyBorder="1" applyAlignment="1">
      <alignment horizontal="center" vertical="center"/>
    </xf>
    <xf numFmtId="0" fontId="2" fillId="11" borderId="72" xfId="0" applyFont="1" applyFill="1" applyBorder="1" applyAlignment="1">
      <alignment horizontal="center" vertical="center"/>
    </xf>
    <xf numFmtId="0" fontId="2" fillId="0" borderId="72" xfId="0" applyFont="1" applyBorder="1" applyAlignment="1">
      <alignment horizontal="center" vertical="center" wrapText="1"/>
    </xf>
    <xf numFmtId="0" fontId="2" fillId="11" borderId="73" xfId="0" applyFont="1" applyFill="1" applyBorder="1" applyAlignment="1">
      <alignment horizontal="center" vertical="center"/>
    </xf>
    <xf numFmtId="0" fontId="2" fillId="11" borderId="54" xfId="0" applyFont="1" applyFill="1" applyBorder="1" applyAlignment="1">
      <alignment horizontal="center" vertical="center"/>
    </xf>
    <xf numFmtId="0" fontId="2" fillId="11" borderId="51" xfId="0" applyFont="1" applyFill="1" applyBorder="1" applyAlignment="1">
      <alignment horizontal="center" vertical="center"/>
    </xf>
    <xf numFmtId="0" fontId="0" fillId="0" borderId="75" xfId="0" applyBorder="1" applyAlignment="1">
      <alignment horizontal="center" vertical="center"/>
    </xf>
    <xf numFmtId="0" fontId="0" fillId="0" borderId="76" xfId="0" applyBorder="1" applyAlignment="1">
      <alignment horizontal="center" vertical="center"/>
    </xf>
    <xf numFmtId="0" fontId="0" fillId="0" borderId="68" xfId="0" applyBorder="1" applyAlignment="1">
      <alignment horizontal="center" vertical="center"/>
    </xf>
    <xf numFmtId="0" fontId="0" fillId="0" borderId="19" xfId="0" applyBorder="1" applyAlignment="1">
      <alignment horizontal="center" vertical="center" wrapText="1"/>
    </xf>
    <xf numFmtId="0" fontId="0" fillId="0" borderId="28" xfId="0" applyBorder="1" applyAlignment="1">
      <alignment horizontal="center" vertical="center" wrapText="1"/>
    </xf>
    <xf numFmtId="0" fontId="0" fillId="3" borderId="36" xfId="0" applyFill="1" applyBorder="1" applyAlignment="1">
      <alignment horizontal="justify" vertical="center"/>
    </xf>
    <xf numFmtId="0" fontId="2" fillId="2" borderId="40" xfId="0" applyFont="1" applyFill="1" applyBorder="1" applyAlignment="1">
      <alignment horizontal="center" vertical="center" wrapText="1"/>
    </xf>
    <xf numFmtId="0" fontId="0" fillId="29" borderId="11" xfId="0" applyFill="1" applyBorder="1" applyAlignment="1">
      <alignment horizontal="justify" vertical="center" wrapText="1"/>
    </xf>
    <xf numFmtId="0" fontId="0" fillId="3" borderId="28" xfId="0" applyFill="1" applyBorder="1" applyAlignment="1">
      <alignment horizontal="center" vertical="center"/>
    </xf>
    <xf numFmtId="0" fontId="5" fillId="0" borderId="9" xfId="0" applyFont="1" applyBorder="1" applyAlignment="1">
      <alignment horizontal="center" vertical="center" wrapText="1"/>
    </xf>
    <xf numFmtId="0" fontId="5" fillId="0" borderId="53" xfId="0" applyFont="1" applyBorder="1" applyAlignment="1">
      <alignment horizontal="center" vertical="center" wrapText="1"/>
    </xf>
    <xf numFmtId="0" fontId="2" fillId="0" borderId="2" xfId="0" applyFont="1" applyBorder="1" applyAlignment="1">
      <alignment horizontal="center" vertical="center"/>
    </xf>
    <xf numFmtId="0" fontId="2" fillId="0" borderId="13" xfId="0" applyFont="1" applyBorder="1" applyAlignment="1">
      <alignment horizontal="center" vertical="center"/>
    </xf>
    <xf numFmtId="0" fontId="2" fillId="0" borderId="34" xfId="0" applyFont="1" applyBorder="1" applyAlignment="1">
      <alignment horizontal="center" vertical="center"/>
    </xf>
    <xf numFmtId="0" fontId="0" fillId="0" borderId="11" xfId="0" applyBorder="1" applyAlignment="1">
      <alignment horizontal="left" vertical="center" wrapText="1"/>
    </xf>
    <xf numFmtId="0" fontId="0" fillId="0" borderId="24" xfId="0" applyBorder="1" applyAlignment="1">
      <alignment horizontal="left" vertical="center" wrapText="1"/>
    </xf>
    <xf numFmtId="0" fontId="2" fillId="2" borderId="15" xfId="0" applyFont="1" applyFill="1" applyBorder="1" applyAlignment="1">
      <alignment horizontal="center" vertical="center" wrapText="1"/>
    </xf>
    <xf numFmtId="0" fontId="2" fillId="2" borderId="39" xfId="0" applyFont="1" applyFill="1" applyBorder="1" applyAlignment="1">
      <alignment horizontal="center" vertical="center" wrapText="1"/>
    </xf>
    <xf numFmtId="0" fontId="2" fillId="0" borderId="19" xfId="0" applyFont="1" applyBorder="1" applyAlignment="1">
      <alignment horizontal="center" vertical="center"/>
    </xf>
    <xf numFmtId="0" fontId="2" fillId="0" borderId="54" xfId="0" applyFont="1" applyBorder="1" applyAlignment="1">
      <alignment horizontal="center" vertical="center"/>
    </xf>
    <xf numFmtId="0" fontId="2" fillId="0" borderId="28" xfId="0" applyFont="1" applyBorder="1" applyAlignment="1">
      <alignment horizontal="center" vertical="center"/>
    </xf>
    <xf numFmtId="0" fontId="0" fillId="3" borderId="3" xfId="0" applyFill="1" applyBorder="1" applyAlignment="1">
      <alignment horizontal="justify" vertical="center" wrapText="1"/>
    </xf>
    <xf numFmtId="0" fontId="0" fillId="0" borderId="3" xfId="0" applyBorder="1" applyAlignment="1">
      <alignment horizontal="justify" vertical="center" wrapText="1"/>
    </xf>
    <xf numFmtId="0" fontId="3" fillId="0" borderId="5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2"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3" xfId="0" applyFont="1" applyBorder="1" applyAlignment="1">
      <alignment horizontal="center" vertical="center" wrapText="1"/>
    </xf>
    <xf numFmtId="0" fontId="4" fillId="0" borderId="50" xfId="0" applyFont="1" applyBorder="1" applyAlignment="1">
      <alignment horizontal="center" vertical="center" wrapText="1"/>
    </xf>
    <xf numFmtId="0" fontId="11" fillId="0" borderId="52" xfId="0" applyFont="1" applyBorder="1" applyAlignment="1">
      <alignment horizontal="center" vertical="center" wrapText="1"/>
    </xf>
    <xf numFmtId="0" fontId="11" fillId="0" borderId="36" xfId="0" applyFont="1" applyBorder="1" applyAlignment="1">
      <alignment horizontal="center" vertical="center" wrapText="1"/>
    </xf>
    <xf numFmtId="0" fontId="0" fillId="3" borderId="1" xfId="0" applyFill="1" applyBorder="1" applyAlignment="1">
      <alignment horizontal="justify" wrapText="1"/>
    </xf>
    <xf numFmtId="0" fontId="0" fillId="3" borderId="1" xfId="0" applyFill="1" applyBorder="1" applyAlignment="1">
      <alignment horizontal="justify" vertical="center" wrapText="1"/>
    </xf>
    <xf numFmtId="49" fontId="1" fillId="4" borderId="19" xfId="0" applyNumberFormat="1" applyFont="1" applyFill="1" applyBorder="1" applyAlignment="1">
      <alignment horizontal="center" vertical="center" wrapText="1"/>
    </xf>
    <xf numFmtId="49" fontId="1" fillId="4" borderId="28" xfId="0" applyNumberFormat="1" applyFont="1" applyFill="1" applyBorder="1" applyAlignment="1">
      <alignment horizontal="center" vertical="center" wrapText="1"/>
    </xf>
    <xf numFmtId="0" fontId="0" fillId="3" borderId="9" xfId="0" applyFill="1" applyBorder="1" applyAlignment="1">
      <alignment horizontal="justify" wrapText="1"/>
    </xf>
    <xf numFmtId="0" fontId="0" fillId="3" borderId="53" xfId="0" applyFill="1" applyBorder="1" applyAlignment="1">
      <alignment horizontal="justify" wrapText="1"/>
    </xf>
    <xf numFmtId="0" fontId="2" fillId="11" borderId="45" xfId="0" applyFont="1" applyFill="1" applyBorder="1" applyAlignment="1">
      <alignment horizontal="center" vertical="center"/>
    </xf>
    <xf numFmtId="0" fontId="2" fillId="11" borderId="46" xfId="0" applyFont="1" applyFill="1" applyBorder="1" applyAlignment="1">
      <alignment horizontal="center" vertical="center"/>
    </xf>
    <xf numFmtId="0" fontId="2" fillId="11" borderId="47" xfId="0" applyFont="1" applyFill="1" applyBorder="1" applyAlignment="1">
      <alignment horizontal="center" vertical="center"/>
    </xf>
    <xf numFmtId="1" fontId="4" fillId="0" borderId="20" xfId="20" applyNumberFormat="1" applyFont="1" applyBorder="1" applyAlignment="1">
      <alignment horizontal="center" vertical="center" wrapText="1"/>
    </xf>
    <xf numFmtId="1" fontId="4" fillId="0" borderId="44" xfId="20" applyNumberFormat="1" applyFont="1" applyBorder="1" applyAlignment="1">
      <alignment horizontal="center" vertical="center" wrapText="1"/>
    </xf>
    <xf numFmtId="1" fontId="4" fillId="0" borderId="30" xfId="20" applyNumberFormat="1" applyFont="1" applyBorder="1" applyAlignment="1">
      <alignment horizontal="center" vertical="center" wrapText="1"/>
    </xf>
    <xf numFmtId="1" fontId="4" fillId="0" borderId="22" xfId="20" applyNumberFormat="1" applyFont="1" applyBorder="1" applyAlignment="1">
      <alignment horizontal="center" vertical="center" wrapText="1"/>
    </xf>
    <xf numFmtId="1" fontId="4" fillId="0" borderId="0" xfId="20" applyNumberFormat="1" applyFont="1" applyBorder="1" applyAlignment="1">
      <alignment horizontal="center" vertical="center" wrapText="1"/>
    </xf>
    <xf numFmtId="1" fontId="4" fillId="0" borderId="36" xfId="20" applyNumberFormat="1" applyFont="1" applyBorder="1" applyAlignment="1">
      <alignment horizontal="center" vertical="center" wrapText="1"/>
    </xf>
    <xf numFmtId="1" fontId="4" fillId="0" borderId="41" xfId="20" applyNumberFormat="1" applyFont="1" applyBorder="1" applyAlignment="1">
      <alignment horizontal="center" vertical="center" wrapText="1"/>
    </xf>
    <xf numFmtId="1" fontId="4" fillId="0" borderId="14" xfId="20" applyNumberFormat="1" applyFont="1" applyBorder="1" applyAlignment="1">
      <alignment horizontal="center" vertical="center" wrapText="1"/>
    </xf>
    <xf numFmtId="1" fontId="4" fillId="0" borderId="43" xfId="20" applyNumberFormat="1" applyFont="1" applyBorder="1" applyAlignment="1">
      <alignment horizontal="center" vertical="center" wrapText="1"/>
    </xf>
    <xf numFmtId="1" fontId="4" fillId="0" borderId="1" xfId="0" applyNumberFormat="1" applyFont="1" applyBorder="1" applyAlignment="1">
      <alignment horizontal="center" vertical="center" wrapText="1"/>
    </xf>
    <xf numFmtId="1" fontId="4" fillId="0" borderId="13" xfId="0" applyNumberFormat="1" applyFont="1" applyBorder="1" applyAlignment="1">
      <alignment horizontal="center" vertical="center" wrapText="1"/>
    </xf>
    <xf numFmtId="0" fontId="0" fillId="3" borderId="19" xfId="0" applyFill="1" applyBorder="1" applyAlignment="1">
      <alignment horizontal="center" wrapText="1"/>
    </xf>
    <xf numFmtId="0" fontId="0" fillId="3" borderId="54" xfId="0" applyFill="1" applyBorder="1" applyAlignment="1">
      <alignment horizontal="center" wrapText="1"/>
    </xf>
    <xf numFmtId="0" fontId="0" fillId="3" borderId="28" xfId="0" applyFill="1" applyBorder="1" applyAlignment="1">
      <alignment horizontal="center" wrapText="1"/>
    </xf>
    <xf numFmtId="0" fontId="0" fillId="0" borderId="45" xfId="0" applyBorder="1" applyAlignment="1">
      <alignment horizontal="center"/>
    </xf>
    <xf numFmtId="0" fontId="0" fillId="0" borderId="49" xfId="0" applyBorder="1" applyAlignment="1">
      <alignment horizontal="center"/>
    </xf>
    <xf numFmtId="0" fontId="0" fillId="0" borderId="56" xfId="0" applyBorder="1" applyAlignment="1">
      <alignment horizontal="center"/>
    </xf>
    <xf numFmtId="0" fontId="0" fillId="3" borderId="17" xfId="0" applyFill="1" applyBorder="1" applyAlignment="1">
      <alignment vertical="center" wrapText="1"/>
    </xf>
    <xf numFmtId="0" fontId="0" fillId="3" borderId="25" xfId="0" applyFill="1" applyBorder="1" applyAlignment="1">
      <alignment vertical="center"/>
    </xf>
    <xf numFmtId="0" fontId="50" fillId="3" borderId="17" xfId="0" applyFont="1" applyFill="1" applyBorder="1" applyAlignment="1">
      <alignment horizontal="justify" vertical="center" wrapText="1"/>
    </xf>
    <xf numFmtId="0" fontId="50" fillId="3" borderId="25" xfId="0" applyFont="1" applyFill="1" applyBorder="1" applyAlignment="1">
      <alignment horizontal="justify" vertical="center"/>
    </xf>
    <xf numFmtId="0" fontId="50" fillId="3" borderId="55" xfId="0" applyFont="1" applyFill="1" applyBorder="1" applyAlignment="1">
      <alignment horizontal="justify" vertical="center" wrapText="1"/>
    </xf>
    <xf numFmtId="0" fontId="50" fillId="3" borderId="52" xfId="0" applyFont="1" applyFill="1" applyBorder="1" applyAlignment="1">
      <alignment horizontal="justify" vertical="center"/>
    </xf>
    <xf numFmtId="0" fontId="2" fillId="2" borderId="11" xfId="0" applyFont="1" applyFill="1" applyBorder="1" applyAlignment="1">
      <alignment horizontal="center" vertical="center" wrapText="1"/>
    </xf>
    <xf numFmtId="0" fontId="0" fillId="2" borderId="11" xfId="0" applyFill="1" applyBorder="1" applyAlignment="1">
      <alignment horizontal="center" vertical="center" wrapText="1"/>
    </xf>
    <xf numFmtId="0" fontId="5" fillId="0" borderId="19"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28" xfId="0" applyFont="1" applyBorder="1" applyAlignment="1">
      <alignment horizontal="center" vertical="center" wrapText="1"/>
    </xf>
    <xf numFmtId="0" fontId="2" fillId="0" borderId="23" xfId="0" applyFont="1" applyBorder="1" applyAlignment="1">
      <alignment horizontal="center" vertical="center"/>
    </xf>
    <xf numFmtId="0" fontId="2" fillId="0" borderId="77" xfId="0" applyFont="1" applyBorder="1" applyAlignment="1">
      <alignment horizontal="center" vertical="center"/>
    </xf>
    <xf numFmtId="0" fontId="2" fillId="0" borderId="35" xfId="0" applyFont="1" applyBorder="1" applyAlignment="1">
      <alignment horizontal="center" vertical="center"/>
    </xf>
    <xf numFmtId="0" fontId="2" fillId="0" borderId="19" xfId="0" applyFont="1" applyBorder="1" applyAlignment="1">
      <alignment horizontal="left" vertical="center" wrapText="1"/>
    </xf>
    <xf numFmtId="0" fontId="2" fillId="0" borderId="54" xfId="0" applyFont="1" applyBorder="1" applyAlignment="1">
      <alignment horizontal="left" vertical="center" wrapText="1"/>
    </xf>
    <xf numFmtId="0" fontId="2" fillId="0" borderId="51" xfId="0" applyFont="1" applyBorder="1" applyAlignment="1">
      <alignment horizontal="left" vertical="center" wrapText="1"/>
    </xf>
    <xf numFmtId="0" fontId="2" fillId="2" borderId="55" xfId="0" applyFont="1" applyFill="1" applyBorder="1" applyAlignment="1">
      <alignment horizontal="center" vertical="center" wrapText="1"/>
    </xf>
    <xf numFmtId="0" fontId="2" fillId="2" borderId="52" xfId="0" applyFont="1" applyFill="1" applyBorder="1" applyAlignment="1">
      <alignment horizontal="center" vertical="center" wrapText="1"/>
    </xf>
    <xf numFmtId="0" fontId="4" fillId="0" borderId="17" xfId="0" applyFont="1" applyBorder="1" applyAlignment="1">
      <alignment horizontal="justify" vertical="center" wrapText="1"/>
    </xf>
    <xf numFmtId="0" fontId="4" fillId="0" borderId="25" xfId="0" applyFont="1" applyBorder="1" applyAlignment="1">
      <alignment horizontal="justify" vertical="center" wrapText="1"/>
    </xf>
    <xf numFmtId="9" fontId="1" fillId="5" borderId="20" xfId="0" applyNumberFormat="1" applyFont="1" applyFill="1" applyBorder="1" applyAlignment="1">
      <alignment horizontal="center" vertical="center" wrapText="1"/>
    </xf>
    <xf numFmtId="9" fontId="1" fillId="5" borderId="30" xfId="0" applyNumberFormat="1" applyFont="1" applyFill="1" applyBorder="1" applyAlignment="1">
      <alignment horizontal="center" vertical="center" wrapText="1"/>
    </xf>
    <xf numFmtId="165" fontId="4" fillId="0" borderId="1" xfId="0" applyNumberFormat="1" applyFont="1" applyBorder="1" applyAlignment="1">
      <alignment horizontal="center" vertical="center" wrapText="1"/>
    </xf>
    <xf numFmtId="165" fontId="4" fillId="0" borderId="3" xfId="0" applyNumberFormat="1" applyFont="1" applyBorder="1" applyAlignment="1">
      <alignment horizontal="center" vertical="center" wrapText="1"/>
    </xf>
    <xf numFmtId="0" fontId="2" fillId="11" borderId="29" xfId="0" applyFont="1" applyFill="1" applyBorder="1" applyAlignment="1">
      <alignment horizontal="center" vertical="center"/>
    </xf>
    <xf numFmtId="0" fontId="0" fillId="11" borderId="1" xfId="0" applyFill="1" applyBorder="1" applyAlignment="1">
      <alignment horizontal="center" vertical="center"/>
    </xf>
    <xf numFmtId="0" fontId="0" fillId="11" borderId="2" xfId="0" applyFill="1" applyBorder="1" applyAlignment="1">
      <alignment horizontal="center" vertical="center"/>
    </xf>
    <xf numFmtId="0" fontId="2" fillId="11" borderId="29" xfId="0" applyFont="1" applyFill="1" applyBorder="1" applyAlignment="1">
      <alignment horizontal="center"/>
    </xf>
    <xf numFmtId="0" fontId="2" fillId="11" borderId="1" xfId="0" applyFont="1" applyFill="1" applyBorder="1" applyAlignment="1">
      <alignment horizontal="center"/>
    </xf>
    <xf numFmtId="0" fontId="2" fillId="11" borderId="2" xfId="0" applyFont="1" applyFill="1" applyBorder="1" applyAlignment="1">
      <alignment horizontal="center"/>
    </xf>
    <xf numFmtId="0" fontId="2" fillId="11" borderId="38" xfId="0" applyFont="1" applyFill="1" applyBorder="1" applyAlignment="1">
      <alignment horizontal="center"/>
    </xf>
    <xf numFmtId="0" fontId="2" fillId="11" borderId="9" xfId="0" applyFont="1" applyFill="1" applyBorder="1" applyAlignment="1">
      <alignment horizontal="center"/>
    </xf>
    <xf numFmtId="0" fontId="2" fillId="11" borderId="53" xfId="0" applyFont="1" applyFill="1" applyBorder="1" applyAlignment="1">
      <alignment horizontal="center"/>
    </xf>
    <xf numFmtId="0" fontId="0" fillId="0" borderId="29" xfId="0" applyBorder="1" applyAlignment="1">
      <alignment horizontal="center"/>
    </xf>
    <xf numFmtId="0" fontId="0" fillId="3" borderId="45" xfId="0" applyFill="1" applyBorder="1" applyAlignment="1">
      <alignment horizontal="center"/>
    </xf>
    <xf numFmtId="0" fontId="0" fillId="3" borderId="56" xfId="0" applyFill="1" applyBorder="1" applyAlignment="1">
      <alignment horizontal="center"/>
    </xf>
    <xf numFmtId="9" fontId="4" fillId="0" borderId="1" xfId="20" applyFont="1" applyBorder="1" applyAlignment="1">
      <alignment horizontal="center" vertical="center" wrapText="1"/>
    </xf>
    <xf numFmtId="9" fontId="4" fillId="0" borderId="13" xfId="20" applyFont="1" applyBorder="1" applyAlignment="1">
      <alignment horizontal="center" vertical="center" wrapText="1"/>
    </xf>
    <xf numFmtId="9" fontId="2" fillId="0" borderId="20" xfId="20" applyFont="1" applyBorder="1" applyAlignment="1">
      <alignment horizontal="center" vertical="center" wrapText="1"/>
    </xf>
    <xf numFmtId="9" fontId="2" fillId="0" borderId="44" xfId="20" applyFont="1" applyBorder="1" applyAlignment="1">
      <alignment horizontal="center" vertical="center" wrapText="1"/>
    </xf>
    <xf numFmtId="9" fontId="2" fillId="0" borderId="30" xfId="20" applyFont="1" applyBorder="1" applyAlignment="1">
      <alignment horizontal="center" vertical="center" wrapText="1"/>
    </xf>
    <xf numFmtId="9" fontId="2" fillId="0" borderId="18" xfId="20" applyFont="1" applyBorder="1" applyAlignment="1">
      <alignment horizontal="center" vertical="center" wrapText="1"/>
    </xf>
    <xf numFmtId="9" fontId="2" fillId="0" borderId="4" xfId="20" applyFont="1" applyBorder="1" applyAlignment="1">
      <alignment horizontal="center" vertical="center" wrapText="1"/>
    </xf>
    <xf numFmtId="9" fontId="2" fillId="0" borderId="5" xfId="20" applyFont="1" applyBorder="1" applyAlignment="1">
      <alignment horizontal="center" vertical="center" wrapText="1"/>
    </xf>
    <xf numFmtId="0" fontId="2" fillId="0" borderId="19" xfId="15" applyFont="1" applyBorder="1" applyAlignment="1">
      <alignment horizontal="justify" vertical="top" wrapText="1"/>
    </xf>
    <xf numFmtId="0" fontId="4" fillId="0" borderId="54" xfId="15" applyBorder="1" applyAlignment="1">
      <alignment horizontal="justify" vertical="top"/>
    </xf>
    <xf numFmtId="0" fontId="4" fillId="0" borderId="51" xfId="15" applyBorder="1" applyAlignment="1">
      <alignment horizontal="justify" vertical="top"/>
    </xf>
    <xf numFmtId="0" fontId="2" fillId="0" borderId="20" xfId="15" applyFont="1" applyBorder="1" applyAlignment="1">
      <alignment horizontal="center" vertical="center"/>
    </xf>
    <xf numFmtId="0" fontId="2" fillId="0" borderId="44" xfId="15" applyFont="1" applyBorder="1" applyAlignment="1">
      <alignment horizontal="center" vertical="center"/>
    </xf>
    <xf numFmtId="0" fontId="2" fillId="0" borderId="30" xfId="15" applyFont="1" applyBorder="1" applyAlignment="1">
      <alignment horizontal="center" vertical="center"/>
    </xf>
    <xf numFmtId="0" fontId="2" fillId="0" borderId="18" xfId="15" applyFont="1" applyBorder="1" applyAlignment="1">
      <alignment horizontal="center" vertical="center"/>
    </xf>
    <xf numFmtId="0" fontId="2" fillId="0" borderId="4" xfId="15" applyFont="1" applyBorder="1" applyAlignment="1">
      <alignment horizontal="center" vertical="center"/>
    </xf>
    <xf numFmtId="0" fontId="2" fillId="0" borderId="5" xfId="15" applyFont="1" applyBorder="1" applyAlignment="1">
      <alignment horizontal="center" vertical="center"/>
    </xf>
    <xf numFmtId="0" fontId="2" fillId="11" borderId="45" xfId="15" applyFont="1" applyFill="1" applyBorder="1" applyAlignment="1">
      <alignment horizontal="center"/>
    </xf>
    <xf numFmtId="0" fontId="2" fillId="11" borderId="46" xfId="15" applyFont="1" applyFill="1" applyBorder="1" applyAlignment="1">
      <alignment horizontal="center"/>
    </xf>
    <xf numFmtId="0" fontId="2" fillId="11" borderId="47" xfId="15" applyFont="1" applyFill="1" applyBorder="1" applyAlignment="1">
      <alignment horizontal="center"/>
    </xf>
    <xf numFmtId="0" fontId="4" fillId="0" borderId="1" xfId="15" applyBorder="1" applyAlignment="1">
      <alignment horizontal="center"/>
    </xf>
    <xf numFmtId="0" fontId="2" fillId="0" borderId="1" xfId="15" applyFont="1" applyBorder="1" applyAlignment="1">
      <alignment horizontal="center" vertical="center" wrapText="1"/>
    </xf>
    <xf numFmtId="0" fontId="2" fillId="0" borderId="1" xfId="15" applyFont="1" applyBorder="1" applyAlignment="1">
      <alignment horizontal="center" vertical="center"/>
    </xf>
    <xf numFmtId="0" fontId="2" fillId="11" borderId="71" xfId="15" applyFont="1" applyFill="1" applyBorder="1" applyAlignment="1">
      <alignment horizontal="center" vertical="center"/>
    </xf>
    <xf numFmtId="0" fontId="4" fillId="11" borderId="4" xfId="15" applyFill="1" applyBorder="1" applyAlignment="1">
      <alignment horizontal="center" vertical="center"/>
    </xf>
    <xf numFmtId="0" fontId="4" fillId="11" borderId="72" xfId="15" applyFill="1" applyBorder="1" applyAlignment="1">
      <alignment horizontal="center" vertical="center"/>
    </xf>
    <xf numFmtId="0" fontId="2" fillId="11" borderId="73" xfId="15" applyFont="1" applyFill="1" applyBorder="1" applyAlignment="1">
      <alignment horizontal="center"/>
    </xf>
    <xf numFmtId="0" fontId="2" fillId="11" borderId="51" xfId="15" applyFont="1" applyFill="1" applyBorder="1" applyAlignment="1">
      <alignment horizontal="center"/>
    </xf>
    <xf numFmtId="0" fontId="2" fillId="0" borderId="54" xfId="15" applyFont="1" applyBorder="1" applyAlignment="1">
      <alignment horizontal="justify" vertical="top" wrapText="1"/>
    </xf>
    <xf numFmtId="0" fontId="2" fillId="0" borderId="51" xfId="15" applyFont="1" applyBorder="1" applyAlignment="1">
      <alignment horizontal="justify" vertical="top" wrapText="1"/>
    </xf>
    <xf numFmtId="0" fontId="2" fillId="0" borderId="54" xfId="15" applyFont="1" applyBorder="1" applyAlignment="1">
      <alignment horizontal="justify" vertical="top"/>
    </xf>
    <xf numFmtId="0" fontId="2" fillId="0" borderId="51" xfId="15" applyFont="1" applyBorder="1" applyAlignment="1">
      <alignment horizontal="justify" vertical="top"/>
    </xf>
    <xf numFmtId="0" fontId="2" fillId="0" borderId="51" xfId="15" applyFont="1" applyBorder="1" applyAlignment="1">
      <alignment horizontal="center" vertical="center" wrapText="1"/>
    </xf>
    <xf numFmtId="0" fontId="2" fillId="2" borderId="29" xfId="15" applyFont="1" applyFill="1" applyBorder="1" applyAlignment="1">
      <alignment horizontal="center" vertical="center" wrapText="1"/>
    </xf>
    <xf numFmtId="0" fontId="2" fillId="2" borderId="12" xfId="15" applyFont="1" applyFill="1" applyBorder="1" applyAlignment="1">
      <alignment horizontal="center" vertical="center" wrapText="1"/>
    </xf>
    <xf numFmtId="9" fontId="4" fillId="0" borderId="44" xfId="15" applyNumberFormat="1" applyBorder="1" applyAlignment="1">
      <alignment horizontal="center" vertical="center" wrapText="1"/>
    </xf>
    <xf numFmtId="9" fontId="4" fillId="0" borderId="0" xfId="15" applyNumberFormat="1" applyAlignment="1">
      <alignment horizontal="center" vertical="center" wrapText="1"/>
    </xf>
    <xf numFmtId="9" fontId="4" fillId="0" borderId="14" xfId="15" applyNumberFormat="1" applyBorder="1" applyAlignment="1">
      <alignment horizontal="center" vertical="center" wrapText="1"/>
    </xf>
    <xf numFmtId="0" fontId="2" fillId="2" borderId="1" xfId="15" applyFont="1" applyFill="1" applyBorder="1" applyAlignment="1">
      <alignment horizontal="center" vertical="center" wrapText="1"/>
    </xf>
    <xf numFmtId="0" fontId="2" fillId="2" borderId="13" xfId="15" applyFont="1" applyFill="1" applyBorder="1" applyAlignment="1">
      <alignment horizontal="center" vertical="center" wrapText="1"/>
    </xf>
    <xf numFmtId="9" fontId="4" fillId="0" borderId="1" xfId="15" applyNumberFormat="1" applyBorder="1" applyAlignment="1">
      <alignment horizontal="center" vertical="center" wrapText="1"/>
    </xf>
    <xf numFmtId="9" fontId="4" fillId="0" borderId="13" xfId="15" applyNumberFormat="1" applyBorder="1" applyAlignment="1">
      <alignment horizontal="center" vertical="center" wrapText="1"/>
    </xf>
    <xf numFmtId="0" fontId="2" fillId="2" borderId="30" xfId="15" applyFont="1" applyFill="1" applyBorder="1" applyAlignment="1">
      <alignment horizontal="center" vertical="center" wrapText="1"/>
    </xf>
    <xf numFmtId="0" fontId="2" fillId="2" borderId="36" xfId="15" applyFont="1" applyFill="1" applyBorder="1" applyAlignment="1">
      <alignment horizontal="center" vertical="center" wrapText="1"/>
    </xf>
    <xf numFmtId="0" fontId="2" fillId="2" borderId="43" xfId="15" applyFont="1" applyFill="1" applyBorder="1" applyAlignment="1">
      <alignment horizontal="center" vertical="center" wrapText="1"/>
    </xf>
    <xf numFmtId="0" fontId="1" fillId="6" borderId="19" xfId="15" applyFont="1" applyFill="1" applyBorder="1" applyAlignment="1">
      <alignment horizontal="center" vertical="center" wrapText="1"/>
    </xf>
    <xf numFmtId="0" fontId="1" fillId="6" borderId="54" xfId="15" applyFont="1" applyFill="1" applyBorder="1" applyAlignment="1">
      <alignment horizontal="center" vertical="center" wrapText="1"/>
    </xf>
    <xf numFmtId="0" fontId="1" fillId="6" borderId="51" xfId="15" applyFont="1" applyFill="1" applyBorder="1" applyAlignment="1">
      <alignment horizontal="center" vertical="center" wrapText="1"/>
    </xf>
    <xf numFmtId="0" fontId="1" fillId="4" borderId="1" xfId="15" applyFont="1" applyFill="1" applyBorder="1" applyAlignment="1">
      <alignment horizontal="center" vertical="center" wrapText="1"/>
    </xf>
    <xf numFmtId="0" fontId="1" fillId="4" borderId="2" xfId="15" applyFont="1" applyFill="1" applyBorder="1" applyAlignment="1">
      <alignment horizontal="center" vertical="center" wrapText="1"/>
    </xf>
    <xf numFmtId="0" fontId="1" fillId="5" borderId="13" xfId="15" applyFont="1" applyFill="1" applyBorder="1" applyAlignment="1">
      <alignment horizontal="center" vertical="center" wrapText="1"/>
    </xf>
    <xf numFmtId="0" fontId="1" fillId="5" borderId="34" xfId="15" applyFont="1" applyFill="1" applyBorder="1" applyAlignment="1">
      <alignment horizontal="center" vertical="center" wrapText="1"/>
    </xf>
    <xf numFmtId="0" fontId="2" fillId="11" borderId="71" xfId="15" applyFont="1" applyFill="1" applyBorder="1" applyAlignment="1">
      <alignment horizontal="center"/>
    </xf>
    <xf numFmtId="0" fontId="2" fillId="11" borderId="4" xfId="15" applyFont="1" applyFill="1" applyBorder="1" applyAlignment="1">
      <alignment horizontal="center"/>
    </xf>
    <xf numFmtId="0" fontId="2" fillId="11" borderId="72" xfId="15" applyFont="1" applyFill="1" applyBorder="1" applyAlignment="1">
      <alignment horizontal="center"/>
    </xf>
    <xf numFmtId="0" fontId="4" fillId="3" borderId="49" xfId="15" applyFill="1" applyBorder="1" applyAlignment="1">
      <alignment horizontal="center"/>
    </xf>
    <xf numFmtId="0" fontId="4" fillId="2" borderId="50" xfId="15" applyFill="1" applyBorder="1" applyAlignment="1">
      <alignment horizontal="center" vertical="center" wrapText="1"/>
    </xf>
    <xf numFmtId="0" fontId="4" fillId="3" borderId="19" xfId="15" applyFill="1" applyBorder="1" applyAlignment="1">
      <alignment horizontal="justify" vertical="top" wrapText="1"/>
    </xf>
    <xf numFmtId="0" fontId="4" fillId="3" borderId="28" xfId="15" applyFill="1" applyBorder="1" applyAlignment="1">
      <alignment horizontal="justify" vertical="top" wrapText="1"/>
    </xf>
    <xf numFmtId="0" fontId="0" fillId="3" borderId="1" xfId="0" applyFill="1" applyBorder="1" applyAlignment="1">
      <alignment horizontal="center" wrapText="1"/>
    </xf>
    <xf numFmtId="0" fontId="11" fillId="3" borderId="19" xfId="0" applyFont="1" applyFill="1" applyBorder="1" applyAlignment="1">
      <alignment horizontal="center" vertical="center" wrapText="1"/>
    </xf>
    <xf numFmtId="0" fontId="11" fillId="3" borderId="28" xfId="0" applyFont="1" applyFill="1" applyBorder="1" applyAlignment="1">
      <alignment horizontal="center" vertical="center" wrapText="1"/>
    </xf>
    <xf numFmtId="1" fontId="4" fillId="3" borderId="19" xfId="15" applyNumberFormat="1" applyFill="1" applyBorder="1" applyAlignment="1">
      <alignment horizontal="center" vertical="center" wrapText="1"/>
    </xf>
    <xf numFmtId="1" fontId="4" fillId="3" borderId="28" xfId="15" applyNumberFormat="1" applyFill="1" applyBorder="1" applyAlignment="1">
      <alignment horizontal="center" vertical="center" wrapText="1"/>
    </xf>
    <xf numFmtId="1" fontId="4" fillId="3" borderId="19" xfId="0" applyNumberFormat="1" applyFont="1" applyFill="1" applyBorder="1" applyAlignment="1">
      <alignment horizontal="center" vertical="center" wrapText="1"/>
    </xf>
    <xf numFmtId="1" fontId="4" fillId="3" borderId="28" xfId="0" applyNumberFormat="1" applyFont="1" applyFill="1" applyBorder="1" applyAlignment="1">
      <alignment horizontal="center" vertical="center" wrapText="1"/>
    </xf>
    <xf numFmtId="0" fontId="5" fillId="0" borderId="19" xfId="15" applyFont="1" applyBorder="1" applyAlignment="1">
      <alignment horizontal="center" vertical="center" wrapText="1"/>
    </xf>
    <xf numFmtId="0" fontId="5" fillId="0" borderId="54" xfId="15" applyFont="1" applyBorder="1" applyAlignment="1">
      <alignment horizontal="center" vertical="center" wrapText="1"/>
    </xf>
    <xf numFmtId="0" fontId="5" fillId="0" borderId="28" xfId="15" applyFont="1" applyBorder="1" applyAlignment="1">
      <alignment horizontal="center" vertical="center" wrapText="1"/>
    </xf>
    <xf numFmtId="0" fontId="5" fillId="0" borderId="19" xfId="15" applyFont="1" applyBorder="1" applyAlignment="1">
      <alignment horizontal="justify" vertical="top" wrapText="1"/>
    </xf>
    <xf numFmtId="0" fontId="6" fillId="0" borderId="54" xfId="15" applyFont="1" applyBorder="1" applyAlignment="1">
      <alignment horizontal="justify" vertical="top"/>
    </xf>
    <xf numFmtId="0" fontId="6" fillId="0" borderId="51" xfId="15" applyFont="1" applyBorder="1" applyAlignment="1">
      <alignment horizontal="justify" vertical="top"/>
    </xf>
    <xf numFmtId="0" fontId="5" fillId="2" borderId="31" xfId="15" applyFont="1" applyFill="1" applyBorder="1" applyAlignment="1">
      <alignment horizontal="center" vertical="center" wrapText="1"/>
    </xf>
    <xf numFmtId="0" fontId="5" fillId="2" borderId="26" xfId="15" applyFont="1" applyFill="1" applyBorder="1" applyAlignment="1">
      <alignment horizontal="center" vertical="center" wrapText="1"/>
    </xf>
    <xf numFmtId="0" fontId="5" fillId="0" borderId="20" xfId="15" applyFont="1" applyBorder="1" applyAlignment="1">
      <alignment horizontal="center" vertical="center"/>
    </xf>
    <xf numFmtId="0" fontId="5" fillId="0" borderId="44" xfId="15" applyFont="1" applyBorder="1" applyAlignment="1">
      <alignment horizontal="center" vertical="center"/>
    </xf>
    <xf numFmtId="0" fontId="5" fillId="0" borderId="30" xfId="15" applyFont="1" applyBorder="1" applyAlignment="1">
      <alignment horizontal="center" vertical="center"/>
    </xf>
    <xf numFmtId="0" fontId="5" fillId="0" borderId="18" xfId="15" applyFont="1" applyBorder="1" applyAlignment="1">
      <alignment horizontal="center" vertical="center"/>
    </xf>
    <xf numFmtId="0" fontId="5" fillId="0" borderId="4" xfId="15" applyFont="1" applyBorder="1" applyAlignment="1">
      <alignment horizontal="center" vertical="center"/>
    </xf>
    <xf numFmtId="0" fontId="5" fillId="0" borderId="5" xfId="15" applyFont="1" applyBorder="1" applyAlignment="1">
      <alignment horizontal="center" vertical="center"/>
    </xf>
    <xf numFmtId="0" fontId="6" fillId="0" borderId="1" xfId="15" applyFont="1" applyBorder="1" applyAlignment="1">
      <alignment horizontal="center"/>
    </xf>
    <xf numFmtId="0" fontId="5" fillId="0" borderId="1" xfId="15" applyFont="1" applyBorder="1" applyAlignment="1">
      <alignment horizontal="center" vertical="center" wrapText="1"/>
    </xf>
    <xf numFmtId="0" fontId="5" fillId="0" borderId="1" xfId="15" applyFont="1" applyBorder="1" applyAlignment="1">
      <alignment horizontal="center" vertical="center"/>
    </xf>
    <xf numFmtId="0" fontId="5" fillId="11" borderId="71" xfId="15" applyFont="1" applyFill="1" applyBorder="1" applyAlignment="1">
      <alignment horizontal="center" vertical="center"/>
    </xf>
    <xf numFmtId="0" fontId="6" fillId="11" borderId="4" xfId="15" applyFont="1" applyFill="1" applyBorder="1" applyAlignment="1">
      <alignment horizontal="center" vertical="center"/>
    </xf>
    <xf numFmtId="0" fontId="6" fillId="11" borderId="72" xfId="15" applyFont="1" applyFill="1" applyBorder="1" applyAlignment="1">
      <alignment horizontal="center" vertical="center"/>
    </xf>
    <xf numFmtId="0" fontId="5" fillId="2" borderId="3" xfId="15" applyFont="1" applyFill="1" applyBorder="1" applyAlignment="1">
      <alignment horizontal="center" vertical="center" wrapText="1"/>
    </xf>
    <xf numFmtId="0" fontId="5" fillId="2" borderId="50" xfId="15" applyFont="1" applyFill="1" applyBorder="1" applyAlignment="1">
      <alignment horizontal="center" vertical="center" wrapText="1"/>
    </xf>
    <xf numFmtId="0" fontId="5" fillId="0" borderId="20" xfId="15" applyFont="1" applyBorder="1" applyAlignment="1">
      <alignment horizontal="center" vertical="center" wrapText="1"/>
    </xf>
    <xf numFmtId="0" fontId="5" fillId="0" borderId="44" xfId="15" applyFont="1" applyBorder="1" applyAlignment="1">
      <alignment horizontal="center" vertical="center" wrapText="1"/>
    </xf>
    <xf numFmtId="0" fontId="5" fillId="0" borderId="30" xfId="15" applyFont="1" applyBorder="1" applyAlignment="1">
      <alignment horizontal="center" vertical="center" wrapText="1"/>
    </xf>
    <xf numFmtId="0" fontId="5" fillId="0" borderId="18" xfId="15" applyFont="1" applyBorder="1" applyAlignment="1">
      <alignment horizontal="center" vertical="center" wrapText="1"/>
    </xf>
    <xf numFmtId="0" fontId="5" fillId="0" borderId="4" xfId="15" applyFont="1" applyBorder="1" applyAlignment="1">
      <alignment horizontal="center" vertical="center" wrapText="1"/>
    </xf>
    <xf numFmtId="0" fontId="5" fillId="0" borderId="5" xfId="15" applyFont="1" applyBorder="1" applyAlignment="1">
      <alignment horizontal="center" vertical="center" wrapText="1"/>
    </xf>
    <xf numFmtId="0" fontId="5" fillId="11" borderId="73" xfId="15" applyFont="1" applyFill="1" applyBorder="1" applyAlignment="1">
      <alignment horizontal="center"/>
    </xf>
    <xf numFmtId="0" fontId="5" fillId="11" borderId="54" xfId="15" applyFont="1" applyFill="1" applyBorder="1" applyAlignment="1">
      <alignment horizontal="center"/>
    </xf>
    <xf numFmtId="0" fontId="5" fillId="11" borderId="51" xfId="15" applyFont="1" applyFill="1" applyBorder="1" applyAlignment="1">
      <alignment horizontal="center"/>
    </xf>
    <xf numFmtId="0" fontId="6" fillId="0" borderId="54" xfId="15" applyFont="1" applyBorder="1" applyAlignment="1">
      <alignment horizontal="center" vertical="center" wrapText="1"/>
    </xf>
    <xf numFmtId="0" fontId="6" fillId="0" borderId="28" xfId="15" applyFont="1" applyBorder="1" applyAlignment="1">
      <alignment horizontal="center" vertical="center" wrapText="1"/>
    </xf>
    <xf numFmtId="0" fontId="5" fillId="0" borderId="51" xfId="15" applyFont="1" applyBorder="1" applyAlignment="1">
      <alignment horizontal="center" vertical="center" wrapText="1"/>
    </xf>
    <xf numFmtId="0" fontId="5" fillId="0" borderId="54" xfId="15" applyFont="1" applyBorder="1" applyAlignment="1">
      <alignment horizontal="justify" vertical="top"/>
    </xf>
    <xf numFmtId="0" fontId="5" fillId="0" borderId="51" xfId="15" applyFont="1" applyBorder="1" applyAlignment="1">
      <alignment horizontal="justify" vertical="top"/>
    </xf>
    <xf numFmtId="0" fontId="2" fillId="11" borderId="46" xfId="15" applyFont="1" applyFill="1" applyBorder="1" applyAlignment="1">
      <alignment horizontal="center" vertical="center"/>
    </xf>
    <xf numFmtId="0" fontId="2" fillId="11" borderId="47" xfId="15" applyFont="1" applyFill="1" applyBorder="1" applyAlignment="1">
      <alignment horizontal="center" vertical="center"/>
    </xf>
    <xf numFmtId="0" fontId="5" fillId="2" borderId="29" xfId="15" applyFont="1" applyFill="1" applyBorder="1" applyAlignment="1">
      <alignment horizontal="center" vertical="center" wrapText="1"/>
    </xf>
    <xf numFmtId="0" fontId="5" fillId="2" borderId="12" xfId="15" applyFont="1" applyFill="1" applyBorder="1" applyAlignment="1">
      <alignment horizontal="center" vertical="center" wrapText="1"/>
    </xf>
    <xf numFmtId="9" fontId="6" fillId="0" borderId="44" xfId="15" applyNumberFormat="1" applyFont="1" applyBorder="1" applyAlignment="1">
      <alignment horizontal="center" vertical="center" wrapText="1"/>
    </xf>
    <xf numFmtId="9" fontId="6" fillId="0" borderId="0" xfId="15" applyNumberFormat="1" applyFont="1" applyAlignment="1">
      <alignment horizontal="center" vertical="center" wrapText="1"/>
    </xf>
    <xf numFmtId="9" fontId="6" fillId="0" borderId="14" xfId="15" applyNumberFormat="1" applyFont="1" applyBorder="1" applyAlignment="1">
      <alignment horizontal="center" vertical="center" wrapText="1"/>
    </xf>
    <xf numFmtId="0" fontId="5" fillId="2" borderId="1" xfId="15" applyFont="1" applyFill="1" applyBorder="1" applyAlignment="1">
      <alignment horizontal="center" vertical="center" wrapText="1"/>
    </xf>
    <xf numFmtId="0" fontId="5" fillId="2" borderId="13" xfId="15" applyFont="1" applyFill="1" applyBorder="1" applyAlignment="1">
      <alignment horizontal="center" vertical="center" wrapText="1"/>
    </xf>
    <xf numFmtId="9" fontId="6" fillId="0" borderId="1" xfId="15" applyNumberFormat="1" applyFont="1" applyBorder="1" applyAlignment="1">
      <alignment horizontal="center" vertical="center" wrapText="1"/>
    </xf>
    <xf numFmtId="9" fontId="6" fillId="0" borderId="13" xfId="15" applyNumberFormat="1" applyFont="1" applyBorder="1" applyAlignment="1">
      <alignment horizontal="center" vertical="center" wrapText="1"/>
    </xf>
    <xf numFmtId="0" fontId="5" fillId="2" borderId="30" xfId="15" applyFont="1" applyFill="1" applyBorder="1" applyAlignment="1">
      <alignment horizontal="center" vertical="center" wrapText="1"/>
    </xf>
    <xf numFmtId="0" fontId="5" fillId="2" borderId="36" xfId="15" applyFont="1" applyFill="1" applyBorder="1" applyAlignment="1">
      <alignment horizontal="center" vertical="center" wrapText="1"/>
    </xf>
    <xf numFmtId="0" fontId="5" fillId="2" borderId="43" xfId="15" applyFont="1" applyFill="1" applyBorder="1" applyAlignment="1">
      <alignment horizontal="center" vertical="center" wrapText="1"/>
    </xf>
    <xf numFmtId="0" fontId="5" fillId="6" borderId="19" xfId="15" applyFont="1" applyFill="1" applyBorder="1" applyAlignment="1">
      <alignment horizontal="center" vertical="center" wrapText="1"/>
    </xf>
    <xf numFmtId="0" fontId="5" fillId="6" borderId="54" xfId="15" applyFont="1" applyFill="1" applyBorder="1" applyAlignment="1">
      <alignment horizontal="center" vertical="center" wrapText="1"/>
    </xf>
    <xf numFmtId="0" fontId="5" fillId="6" borderId="51" xfId="15" applyFont="1" applyFill="1" applyBorder="1" applyAlignment="1">
      <alignment horizontal="center" vertical="center" wrapText="1"/>
    </xf>
    <xf numFmtId="0" fontId="5" fillId="4" borderId="1" xfId="15" applyFont="1" applyFill="1" applyBorder="1" applyAlignment="1">
      <alignment horizontal="center" vertical="center" wrapText="1"/>
    </xf>
    <xf numFmtId="0" fontId="5" fillId="4" borderId="2" xfId="15" applyFont="1" applyFill="1" applyBorder="1" applyAlignment="1">
      <alignment horizontal="center" vertical="center" wrapText="1"/>
    </xf>
    <xf numFmtId="0" fontId="5" fillId="5" borderId="13" xfId="15" applyFont="1" applyFill="1" applyBorder="1" applyAlignment="1">
      <alignment horizontal="center" vertical="center" wrapText="1"/>
    </xf>
    <xf numFmtId="0" fontId="5" fillId="5" borderId="34" xfId="15" applyFont="1" applyFill="1" applyBorder="1" applyAlignment="1">
      <alignment horizontal="center" vertical="center" wrapText="1"/>
    </xf>
    <xf numFmtId="0" fontId="4" fillId="0" borderId="19" xfId="15" applyBorder="1" applyAlignment="1">
      <alignment horizontal="justify" vertical="center" wrapText="1"/>
    </xf>
    <xf numFmtId="0" fontId="4" fillId="0" borderId="28" xfId="15" applyBorder="1" applyAlignment="1">
      <alignment horizontal="justify" vertical="center" wrapText="1"/>
    </xf>
    <xf numFmtId="0" fontId="21" fillId="0" borderId="19" xfId="15" applyFont="1" applyBorder="1" applyAlignment="1">
      <alignment horizontal="justify" vertical="center" wrapText="1"/>
    </xf>
    <xf numFmtId="0" fontId="21" fillId="0" borderId="28" xfId="15" applyFont="1" applyBorder="1" applyAlignment="1">
      <alignment horizontal="justify" vertical="center" wrapText="1"/>
    </xf>
    <xf numFmtId="0" fontId="0" fillId="0" borderId="19" xfId="0" applyBorder="1" applyAlignment="1">
      <alignment horizontal="center" wrapText="1"/>
    </xf>
    <xf numFmtId="0" fontId="0" fillId="0" borderId="54" xfId="0" applyBorder="1" applyAlignment="1">
      <alignment horizontal="center" wrapText="1"/>
    </xf>
    <xf numFmtId="0" fontId="0" fillId="0" borderId="28" xfId="0" applyBorder="1" applyAlignment="1">
      <alignment horizontal="center" wrapText="1"/>
    </xf>
    <xf numFmtId="0" fontId="4" fillId="3" borderId="19" xfId="0" applyFont="1" applyFill="1" applyBorder="1" applyAlignment="1">
      <alignment horizontal="center" vertical="center" wrapText="1"/>
    </xf>
    <xf numFmtId="0" fontId="4" fillId="3" borderId="28" xfId="0" applyFont="1" applyFill="1" applyBorder="1" applyAlignment="1">
      <alignment horizontal="center" vertical="center" wrapText="1"/>
    </xf>
    <xf numFmtId="1" fontId="19" fillId="3" borderId="0" xfId="15" applyNumberFormat="1" applyFont="1" applyFill="1" applyAlignment="1">
      <alignment horizontal="center" vertical="center" wrapText="1"/>
    </xf>
    <xf numFmtId="0" fontId="21" fillId="3" borderId="19" xfId="15" applyFont="1" applyFill="1" applyBorder="1" applyAlignment="1">
      <alignment horizontal="justify" vertical="center" wrapText="1"/>
    </xf>
    <xf numFmtId="0" fontId="21" fillId="3" borderId="28" xfId="15" applyFont="1" applyFill="1" applyBorder="1" applyAlignment="1">
      <alignment horizontal="justify" vertical="center" wrapText="1"/>
    </xf>
    <xf numFmtId="0" fontId="0" fillId="3" borderId="54" xfId="0" applyFill="1" applyBorder="1" applyAlignment="1">
      <alignment horizontal="center" vertical="center" wrapText="1"/>
    </xf>
    <xf numFmtId="0" fontId="4" fillId="29" borderId="1" xfId="0" applyFont="1" applyFill="1" applyBorder="1" applyAlignment="1">
      <alignment vertical="center" wrapText="1"/>
    </xf>
    <xf numFmtId="0" fontId="4" fillId="29" borderId="1" xfId="0" applyFont="1" applyFill="1" applyBorder="1" applyAlignment="1">
      <alignment vertical="center"/>
    </xf>
    <xf numFmtId="0" fontId="0" fillId="3" borderId="19" xfId="0" applyFill="1" applyBorder="1" applyAlignment="1">
      <alignment horizontal="left" vertical="center" wrapText="1"/>
    </xf>
    <xf numFmtId="0" fontId="0" fillId="3" borderId="28" xfId="0" applyFill="1" applyBorder="1" applyAlignment="1">
      <alignment horizontal="left" vertical="center"/>
    </xf>
    <xf numFmtId="0" fontId="21" fillId="3" borderId="1" xfId="15" applyFont="1" applyFill="1" applyBorder="1" applyAlignment="1">
      <alignment vertical="center" wrapText="1"/>
    </xf>
    <xf numFmtId="0" fontId="21" fillId="3" borderId="1" xfId="15" applyFont="1" applyFill="1" applyBorder="1" applyAlignment="1">
      <alignment vertical="center"/>
    </xf>
    <xf numFmtId="0" fontId="4" fillId="3" borderId="19" xfId="15" applyFill="1" applyBorder="1" applyAlignment="1">
      <alignment horizontal="center" vertical="center" wrapText="1"/>
    </xf>
    <xf numFmtId="0" fontId="4" fillId="3" borderId="28" xfId="15" applyFill="1" applyBorder="1" applyAlignment="1">
      <alignment horizontal="center" vertical="center"/>
    </xf>
    <xf numFmtId="0" fontId="4" fillId="3" borderId="1" xfId="15" applyFill="1" applyBorder="1" applyAlignment="1">
      <alignment vertical="center" wrapText="1"/>
    </xf>
    <xf numFmtId="0" fontId="4" fillId="3" borderId="1" xfId="15" applyFill="1" applyBorder="1" applyAlignment="1">
      <alignment vertical="center"/>
    </xf>
    <xf numFmtId="0" fontId="4" fillId="3" borderId="3" xfId="0" applyFont="1" applyFill="1" applyBorder="1" applyAlignment="1">
      <alignment vertical="center" wrapText="1"/>
    </xf>
    <xf numFmtId="0" fontId="4" fillId="3" borderId="3" xfId="0" applyFont="1" applyFill="1" applyBorder="1" applyAlignment="1">
      <alignment vertical="center"/>
    </xf>
    <xf numFmtId="0" fontId="2" fillId="0" borderId="19" xfId="15" applyFont="1" applyBorder="1" applyAlignment="1">
      <alignment horizontal="justify" vertical="center" wrapText="1"/>
    </xf>
    <xf numFmtId="0" fontId="4" fillId="0" borderId="54" xfId="15" applyBorder="1" applyAlignment="1">
      <alignment horizontal="justify" vertical="center" wrapText="1"/>
    </xf>
    <xf numFmtId="0" fontId="2" fillId="0" borderId="19" xfId="15" applyFont="1" applyBorder="1" applyAlignment="1">
      <alignment horizontal="left" vertical="center" wrapText="1"/>
    </xf>
    <xf numFmtId="0" fontId="2" fillId="0" borderId="54" xfId="15" applyFont="1" applyBorder="1" applyAlignment="1">
      <alignment horizontal="left" vertical="center" wrapText="1"/>
    </xf>
    <xf numFmtId="0" fontId="2" fillId="0" borderId="51" xfId="15" applyFont="1" applyBorder="1" applyAlignment="1">
      <alignment horizontal="left" vertical="center" wrapText="1"/>
    </xf>
    <xf numFmtId="0" fontId="2" fillId="11" borderId="62" xfId="15" applyFont="1" applyFill="1" applyBorder="1" applyAlignment="1">
      <alignment horizontal="center"/>
    </xf>
    <xf numFmtId="0" fontId="4" fillId="0" borderId="45" xfId="15" applyBorder="1" applyAlignment="1">
      <alignment horizontal="center"/>
    </xf>
    <xf numFmtId="0" fontId="4" fillId="0" borderId="49" xfId="15" applyBorder="1" applyAlignment="1">
      <alignment horizontal="center"/>
    </xf>
    <xf numFmtId="0" fontId="4" fillId="0" borderId="56" xfId="15" applyBorder="1" applyAlignment="1">
      <alignment horizontal="center"/>
    </xf>
    <xf numFmtId="0" fontId="2" fillId="0" borderId="19" xfId="15" applyFont="1" applyBorder="1" applyAlignment="1">
      <alignment horizontal="left" vertical="top" wrapText="1"/>
    </xf>
    <xf numFmtId="0" fontId="2" fillId="0" borderId="54" xfId="15" applyFont="1" applyBorder="1" applyAlignment="1">
      <alignment horizontal="left" vertical="top"/>
    </xf>
    <xf numFmtId="0" fontId="2" fillId="0" borderId="51" xfId="15" applyFont="1" applyBorder="1" applyAlignment="1">
      <alignment horizontal="left" vertical="top"/>
    </xf>
    <xf numFmtId="0" fontId="2" fillId="0" borderId="54" xfId="15" applyFont="1" applyBorder="1" applyAlignment="1">
      <alignment horizontal="justify" vertical="center" wrapText="1"/>
    </xf>
    <xf numFmtId="0" fontId="2" fillId="0" borderId="28" xfId="15" applyFont="1" applyBorder="1" applyAlignment="1">
      <alignment horizontal="justify" vertical="center" wrapText="1"/>
    </xf>
    <xf numFmtId="0" fontId="4" fillId="3" borderId="19" xfId="15" applyFill="1" applyBorder="1" applyAlignment="1">
      <alignment horizontal="center" wrapText="1"/>
    </xf>
    <xf numFmtId="0" fontId="4" fillId="3" borderId="28" xfId="15" applyFill="1" applyBorder="1" applyAlignment="1">
      <alignment horizontal="center" wrapText="1"/>
    </xf>
    <xf numFmtId="0" fontId="4" fillId="3" borderId="28" xfId="15" applyFill="1" applyBorder="1" applyAlignment="1">
      <alignment horizontal="center" vertical="center" wrapText="1"/>
    </xf>
    <xf numFmtId="0" fontId="4" fillId="3" borderId="19" xfId="15" applyFill="1" applyBorder="1" applyAlignment="1">
      <alignment horizontal="justify" vertical="center" wrapText="1"/>
    </xf>
    <xf numFmtId="0" fontId="4" fillId="3" borderId="28" xfId="15" applyFill="1" applyBorder="1" applyAlignment="1">
      <alignment horizontal="justify" vertical="center"/>
    </xf>
    <xf numFmtId="0" fontId="4" fillId="3" borderId="1" xfId="15" applyFill="1" applyBorder="1" applyAlignment="1">
      <alignment wrapText="1"/>
    </xf>
    <xf numFmtId="0" fontId="4" fillId="3" borderId="1" xfId="15" applyFill="1" applyBorder="1"/>
    <xf numFmtId="0" fontId="2" fillId="0" borderId="1" xfId="15" applyFont="1" applyBorder="1" applyAlignment="1">
      <alignment horizontal="center" vertical="top" wrapText="1"/>
    </xf>
    <xf numFmtId="0" fontId="2" fillId="0" borderId="1" xfId="15" applyFont="1" applyBorder="1" applyAlignment="1">
      <alignment horizontal="center" vertical="top"/>
    </xf>
    <xf numFmtId="0" fontId="2" fillId="0" borderId="2" xfId="15" applyFont="1" applyBorder="1" applyAlignment="1">
      <alignment horizontal="center" vertical="top"/>
    </xf>
    <xf numFmtId="0" fontId="4" fillId="3" borderId="28" xfId="15" applyFill="1" applyBorder="1" applyAlignment="1">
      <alignment horizontal="justify" vertical="center" wrapText="1"/>
    </xf>
    <xf numFmtId="0" fontId="4" fillId="29" borderId="19" xfId="0" applyFont="1" applyFill="1" applyBorder="1" applyAlignment="1">
      <alignment horizontal="justify" vertical="center" wrapText="1"/>
    </xf>
    <xf numFmtId="0" fontId="4" fillId="29" borderId="28" xfId="0" applyFont="1" applyFill="1" applyBorder="1" applyAlignment="1">
      <alignment horizontal="justify" vertical="center" wrapText="1"/>
    </xf>
    <xf numFmtId="0" fontId="0" fillId="0" borderId="19" xfId="0" applyBorder="1" applyAlignment="1">
      <alignment horizontal="left" vertical="center" wrapText="1"/>
    </xf>
    <xf numFmtId="0" fontId="0" fillId="0" borderId="28" xfId="0" applyBorder="1" applyAlignment="1">
      <alignment horizontal="left" vertical="center"/>
    </xf>
    <xf numFmtId="9" fontId="4" fillId="3" borderId="19" xfId="20" applyFont="1" applyFill="1" applyBorder="1" applyAlignment="1">
      <alignment horizontal="left" vertical="center" wrapText="1"/>
    </xf>
    <xf numFmtId="9" fontId="4" fillId="3" borderId="28" xfId="20" applyFont="1" applyFill="1" applyBorder="1" applyAlignment="1">
      <alignment horizontal="left" vertical="center" wrapText="1"/>
    </xf>
    <xf numFmtId="0" fontId="4" fillId="29"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4" fillId="29" borderId="1" xfId="0" applyFont="1" applyFill="1" applyBorder="1" applyAlignment="1">
      <alignment horizontal="justify" vertical="center" wrapText="1"/>
    </xf>
    <xf numFmtId="0" fontId="0" fillId="3" borderId="1" xfId="0" applyFill="1" applyBorder="1" applyAlignment="1">
      <alignment vertical="center" wrapText="1"/>
    </xf>
    <xf numFmtId="0" fontId="2" fillId="11" borderId="45" xfId="0" applyFont="1" applyFill="1" applyBorder="1" applyAlignment="1">
      <alignment horizontal="center" vertical="center" wrapText="1"/>
    </xf>
    <xf numFmtId="0" fontId="2" fillId="11" borderId="46" xfId="0" applyFont="1" applyFill="1" applyBorder="1" applyAlignment="1">
      <alignment horizontal="center" vertical="center" wrapText="1"/>
    </xf>
    <xf numFmtId="0" fontId="2" fillId="11" borderId="47" xfId="0" applyFont="1" applyFill="1" applyBorder="1" applyAlignment="1">
      <alignment horizontal="center" vertical="center" wrapText="1"/>
    </xf>
    <xf numFmtId="0" fontId="2" fillId="11" borderId="71" xfId="0" applyFont="1" applyFill="1" applyBorder="1" applyAlignment="1">
      <alignment horizontal="center" vertical="center" wrapText="1"/>
    </xf>
    <xf numFmtId="0" fontId="2" fillId="11" borderId="4" xfId="0" applyFont="1" applyFill="1" applyBorder="1" applyAlignment="1">
      <alignment horizontal="center" vertical="center" wrapText="1"/>
    </xf>
    <xf numFmtId="0" fontId="2" fillId="11" borderId="72" xfId="0" applyFont="1" applyFill="1" applyBorder="1" applyAlignment="1">
      <alignment horizontal="center" vertical="center" wrapText="1"/>
    </xf>
    <xf numFmtId="0" fontId="0" fillId="3" borderId="49" xfId="0" applyFill="1" applyBorder="1" applyAlignment="1">
      <alignment horizontal="center" vertical="center" wrapText="1"/>
    </xf>
    <xf numFmtId="0" fontId="2" fillId="3" borderId="3" xfId="0" applyFont="1" applyFill="1" applyBorder="1" applyAlignment="1">
      <alignment horizontal="center" vertical="center" wrapText="1"/>
    </xf>
    <xf numFmtId="0" fontId="2" fillId="11" borderId="71" xfId="15" applyFont="1" applyFill="1" applyBorder="1" applyAlignment="1">
      <alignment horizontal="center" vertical="center" wrapText="1"/>
    </xf>
    <xf numFmtId="0" fontId="4" fillId="11" borderId="4" xfId="15" applyFill="1" applyBorder="1" applyAlignment="1">
      <alignment horizontal="center" vertical="center" wrapText="1"/>
    </xf>
    <xf numFmtId="0" fontId="4" fillId="11" borderId="72" xfId="15" applyFill="1" applyBorder="1" applyAlignment="1">
      <alignment horizontal="center" vertical="center" wrapText="1"/>
    </xf>
    <xf numFmtId="0" fontId="2" fillId="11" borderId="45" xfId="15" applyFont="1" applyFill="1" applyBorder="1" applyAlignment="1">
      <alignment horizontal="center" vertical="center" wrapText="1"/>
    </xf>
    <xf numFmtId="0" fontId="2" fillId="11" borderId="46" xfId="15" applyFont="1" applyFill="1" applyBorder="1" applyAlignment="1">
      <alignment horizontal="center" vertical="center" wrapText="1"/>
    </xf>
    <xf numFmtId="0" fontId="2" fillId="11" borderId="47" xfId="15" applyFont="1" applyFill="1" applyBorder="1" applyAlignment="1">
      <alignment horizontal="center" vertical="center" wrapText="1"/>
    </xf>
    <xf numFmtId="0" fontId="0" fillId="29" borderId="19" xfId="0" applyFill="1" applyBorder="1" applyAlignment="1">
      <alignment horizontal="center" vertical="center" wrapText="1"/>
    </xf>
    <xf numFmtId="0" fontId="0" fillId="29" borderId="28" xfId="0" applyFill="1" applyBorder="1" applyAlignment="1">
      <alignment horizontal="center" vertical="center" wrapText="1"/>
    </xf>
    <xf numFmtId="0" fontId="0" fillId="3" borderId="28" xfId="0" applyFill="1" applyBorder="1" applyAlignment="1">
      <alignment horizontal="left" vertical="center" wrapText="1"/>
    </xf>
    <xf numFmtId="0" fontId="4" fillId="3" borderId="1" xfId="15" applyFill="1" applyBorder="1" applyAlignment="1">
      <alignment horizontal="center" vertical="center" wrapText="1"/>
    </xf>
    <xf numFmtId="0" fontId="2" fillId="0" borderId="28" xfId="15" applyFont="1" applyBorder="1" applyAlignment="1">
      <alignment horizontal="left" vertical="top"/>
    </xf>
    <xf numFmtId="0" fontId="4" fillId="29" borderId="1" xfId="0" applyFont="1" applyFill="1" applyBorder="1" applyAlignment="1">
      <alignment horizontal="left" vertical="top" wrapText="1"/>
    </xf>
    <xf numFmtId="0" fontId="4" fillId="29" borderId="1" xfId="0" applyFont="1" applyFill="1" applyBorder="1" applyAlignment="1">
      <alignment horizontal="justify" vertical="top" wrapText="1"/>
    </xf>
    <xf numFmtId="0" fontId="4" fillId="3" borderId="1" xfId="15" applyFill="1" applyBorder="1" applyAlignment="1">
      <alignment horizontal="justify" vertical="center" wrapText="1"/>
    </xf>
    <xf numFmtId="0" fontId="2" fillId="3" borderId="3" xfId="15" applyFont="1" applyFill="1" applyBorder="1" applyAlignment="1">
      <alignment horizontal="center" vertical="center"/>
    </xf>
    <xf numFmtId="165" fontId="4" fillId="0" borderId="44" xfId="22" applyNumberFormat="1" applyFont="1" applyBorder="1" applyAlignment="1">
      <alignment horizontal="center" vertical="center" wrapText="1"/>
    </xf>
    <xf numFmtId="165" fontId="4" fillId="0" borderId="0" xfId="22" applyNumberFormat="1" applyFont="1" applyBorder="1" applyAlignment="1">
      <alignment horizontal="center" vertical="center" wrapText="1"/>
    </xf>
    <xf numFmtId="165" fontId="4" fillId="0" borderId="14" xfId="22" applyNumberFormat="1" applyFont="1" applyBorder="1" applyAlignment="1">
      <alignment horizontal="center" vertical="center" wrapText="1"/>
    </xf>
    <xf numFmtId="14" fontId="4" fillId="29" borderId="19" xfId="15" applyNumberFormat="1" applyFill="1" applyBorder="1" applyAlignment="1">
      <alignment horizontal="center" vertical="center" wrapText="1"/>
    </xf>
    <xf numFmtId="14" fontId="4" fillId="29" borderId="28" xfId="15" applyNumberFormat="1" applyFill="1" applyBorder="1" applyAlignment="1">
      <alignment horizontal="center" vertical="center" wrapText="1"/>
    </xf>
    <xf numFmtId="0" fontId="2" fillId="3" borderId="19" xfId="15" applyFont="1" applyFill="1" applyBorder="1" applyAlignment="1">
      <alignment horizontal="center" vertical="center" wrapText="1"/>
    </xf>
    <xf numFmtId="0" fontId="2" fillId="3" borderId="54" xfId="15" applyFont="1" applyFill="1" applyBorder="1" applyAlignment="1">
      <alignment horizontal="center" vertical="center" wrapText="1"/>
    </xf>
    <xf numFmtId="0" fontId="2" fillId="3" borderId="28" xfId="15" applyFont="1" applyFill="1" applyBorder="1" applyAlignment="1">
      <alignment horizontal="center" vertical="center" wrapText="1"/>
    </xf>
    <xf numFmtId="0" fontId="2" fillId="3" borderId="51" xfId="15" applyFont="1" applyFill="1" applyBorder="1" applyAlignment="1">
      <alignment horizontal="center" vertical="center" wrapText="1"/>
    </xf>
    <xf numFmtId="0" fontId="2" fillId="3" borderId="19" xfId="15" applyFont="1" applyFill="1" applyBorder="1" applyAlignment="1">
      <alignment horizontal="left" vertical="top" wrapText="1"/>
    </xf>
    <xf numFmtId="0" fontId="2" fillId="3" borderId="54" xfId="15" applyFont="1" applyFill="1" applyBorder="1" applyAlignment="1">
      <alignment horizontal="left" vertical="top"/>
    </xf>
    <xf numFmtId="0" fontId="2" fillId="3" borderId="51" xfId="15" applyFont="1" applyFill="1" applyBorder="1" applyAlignment="1">
      <alignment horizontal="left" vertical="top"/>
    </xf>
    <xf numFmtId="0" fontId="2" fillId="3" borderId="1" xfId="15" applyFont="1" applyFill="1" applyBorder="1" applyAlignment="1">
      <alignment horizontal="center" vertical="center" wrapText="1"/>
    </xf>
    <xf numFmtId="0" fontId="2" fillId="3" borderId="13" xfId="15" applyFont="1" applyFill="1" applyBorder="1" applyAlignment="1">
      <alignment horizontal="center" vertical="center" wrapText="1"/>
    </xf>
    <xf numFmtId="0" fontId="2" fillId="3" borderId="71" xfId="15" applyFont="1" applyFill="1" applyBorder="1" applyAlignment="1">
      <alignment horizontal="center"/>
    </xf>
    <xf numFmtId="0" fontId="2" fillId="3" borderId="4" xfId="15" applyFont="1" applyFill="1" applyBorder="1" applyAlignment="1">
      <alignment horizontal="center"/>
    </xf>
    <xf numFmtId="0" fontId="2" fillId="3" borderId="72" xfId="15" applyFont="1" applyFill="1" applyBorder="1" applyAlignment="1">
      <alignment horizontal="center"/>
    </xf>
    <xf numFmtId="0" fontId="1" fillId="3" borderId="13" xfId="15" applyFont="1" applyFill="1" applyBorder="1" applyAlignment="1">
      <alignment horizontal="center" vertical="center" wrapText="1"/>
    </xf>
    <xf numFmtId="0" fontId="1" fillId="3" borderId="34" xfId="15" applyFont="1" applyFill="1" applyBorder="1" applyAlignment="1">
      <alignment horizontal="center" vertical="center" wrapText="1"/>
    </xf>
    <xf numFmtId="0" fontId="1" fillId="3" borderId="19" xfId="15" applyFont="1" applyFill="1" applyBorder="1" applyAlignment="1">
      <alignment horizontal="center" vertical="center" wrapText="1"/>
    </xf>
    <xf numFmtId="0" fontId="1" fillId="3" borderId="54" xfId="15" applyFont="1" applyFill="1" applyBorder="1" applyAlignment="1">
      <alignment horizontal="center" vertical="center" wrapText="1"/>
    </xf>
    <xf numFmtId="0" fontId="1" fillId="3" borderId="51" xfId="15" applyFont="1" applyFill="1" applyBorder="1" applyAlignment="1">
      <alignment horizontal="center" vertical="center" wrapText="1"/>
    </xf>
    <xf numFmtId="0" fontId="1" fillId="3" borderId="1" xfId="15" applyFont="1" applyFill="1" applyBorder="1" applyAlignment="1">
      <alignment horizontal="center" vertical="center" wrapText="1"/>
    </xf>
    <xf numFmtId="0" fontId="1" fillId="3" borderId="2" xfId="15" applyFont="1" applyFill="1" applyBorder="1" applyAlignment="1">
      <alignment horizontal="center" vertical="center" wrapText="1"/>
    </xf>
    <xf numFmtId="14" fontId="4" fillId="3" borderId="19" xfId="15" applyNumberFormat="1" applyFill="1" applyBorder="1" applyAlignment="1">
      <alignment horizontal="center" vertical="center" wrapText="1"/>
    </xf>
    <xf numFmtId="14" fontId="4" fillId="3" borderId="28" xfId="15" applyNumberFormat="1" applyFill="1" applyBorder="1" applyAlignment="1">
      <alignment horizontal="center" vertical="center" wrapText="1"/>
    </xf>
    <xf numFmtId="0" fontId="2" fillId="3" borderId="73" xfId="15" applyFont="1" applyFill="1" applyBorder="1" applyAlignment="1">
      <alignment horizontal="center"/>
    </xf>
    <xf numFmtId="0" fontId="2" fillId="3" borderId="54" xfId="15" applyFont="1" applyFill="1" applyBorder="1" applyAlignment="1">
      <alignment horizontal="center"/>
    </xf>
    <xf numFmtId="0" fontId="2" fillId="3" borderId="51" xfId="15" applyFont="1" applyFill="1" applyBorder="1" applyAlignment="1">
      <alignment horizontal="center"/>
    </xf>
    <xf numFmtId="0" fontId="2" fillId="3" borderId="50" xfId="15" applyFont="1" applyFill="1" applyBorder="1" applyAlignment="1">
      <alignment horizontal="center" vertical="center" wrapText="1"/>
    </xf>
    <xf numFmtId="0" fontId="4" fillId="3" borderId="50" xfId="15" applyFill="1" applyBorder="1" applyAlignment="1">
      <alignment horizontal="center" vertical="center" wrapText="1"/>
    </xf>
    <xf numFmtId="0" fontId="2" fillId="3" borderId="1" xfId="15" applyFont="1" applyFill="1" applyBorder="1" applyAlignment="1">
      <alignment horizontal="center" vertical="center"/>
    </xf>
    <xf numFmtId="9" fontId="4" fillId="3" borderId="1" xfId="15" applyNumberFormat="1" applyFill="1" applyBorder="1" applyAlignment="1">
      <alignment horizontal="center" vertical="center" wrapText="1"/>
    </xf>
    <xf numFmtId="9" fontId="4" fillId="3" borderId="13" xfId="15" applyNumberFormat="1" applyFill="1" applyBorder="1" applyAlignment="1">
      <alignment horizontal="center" vertical="center" wrapText="1"/>
    </xf>
    <xf numFmtId="0" fontId="2" fillId="3" borderId="30" xfId="15" applyFont="1" applyFill="1" applyBorder="1" applyAlignment="1">
      <alignment horizontal="center" vertical="center" wrapText="1"/>
    </xf>
    <xf numFmtId="0" fontId="2" fillId="3" borderId="36" xfId="15" applyFont="1" applyFill="1" applyBorder="1" applyAlignment="1">
      <alignment horizontal="center" vertical="center" wrapText="1"/>
    </xf>
    <xf numFmtId="0" fontId="2" fillId="3" borderId="43" xfId="15" applyFont="1" applyFill="1" applyBorder="1" applyAlignment="1">
      <alignment horizontal="center" vertical="center" wrapText="1"/>
    </xf>
    <xf numFmtId="0" fontId="2" fillId="3" borderId="45" xfId="15" applyFont="1" applyFill="1" applyBorder="1" applyAlignment="1">
      <alignment horizontal="center"/>
    </xf>
    <xf numFmtId="0" fontId="2" fillId="3" borderId="46" xfId="15" applyFont="1" applyFill="1" applyBorder="1" applyAlignment="1">
      <alignment horizontal="center"/>
    </xf>
    <xf numFmtId="0" fontId="2" fillId="3" borderId="47" xfId="15" applyFont="1" applyFill="1" applyBorder="1" applyAlignment="1">
      <alignment horizontal="center"/>
    </xf>
    <xf numFmtId="0" fontId="4" fillId="3" borderId="1" xfId="15" applyFill="1" applyBorder="1" applyAlignment="1">
      <alignment horizontal="center"/>
    </xf>
    <xf numFmtId="14" fontId="4" fillId="3" borderId="73" xfId="15" applyNumberFormat="1" applyFill="1" applyBorder="1" applyAlignment="1">
      <alignment horizontal="center" vertical="center" wrapText="1"/>
    </xf>
    <xf numFmtId="14" fontId="4" fillId="3" borderId="54" xfId="15" applyNumberFormat="1" applyFill="1" applyBorder="1" applyAlignment="1">
      <alignment horizontal="center" vertical="center" wrapText="1"/>
    </xf>
    <xf numFmtId="14" fontId="4" fillId="3" borderId="51" xfId="15" applyNumberFormat="1" applyFill="1" applyBorder="1" applyAlignment="1">
      <alignment horizontal="center" vertical="center" wrapText="1"/>
    </xf>
    <xf numFmtId="0" fontId="2" fillId="3" borderId="31" xfId="15" applyFont="1" applyFill="1" applyBorder="1" applyAlignment="1">
      <alignment horizontal="center" vertical="center" wrapText="1"/>
    </xf>
    <xf numFmtId="0" fontId="2" fillId="3" borderId="26" xfId="15" applyFont="1" applyFill="1" applyBorder="1" applyAlignment="1">
      <alignment horizontal="center" vertical="center" wrapText="1"/>
    </xf>
    <xf numFmtId="0" fontId="2" fillId="3" borderId="20" xfId="15" applyFont="1" applyFill="1" applyBorder="1" applyAlignment="1">
      <alignment horizontal="center" vertical="center"/>
    </xf>
    <xf numFmtId="0" fontId="2" fillId="3" borderId="44" xfId="15" applyFont="1" applyFill="1" applyBorder="1" applyAlignment="1">
      <alignment horizontal="center" vertical="center"/>
    </xf>
    <xf numFmtId="0" fontId="2" fillId="3" borderId="30" xfId="15" applyFont="1" applyFill="1" applyBorder="1" applyAlignment="1">
      <alignment horizontal="center" vertical="center"/>
    </xf>
    <xf numFmtId="0" fontId="2" fillId="3" borderId="18" xfId="15" applyFont="1" applyFill="1" applyBorder="1" applyAlignment="1">
      <alignment horizontal="center" vertical="center"/>
    </xf>
    <xf numFmtId="0" fontId="2" fillId="3" borderId="4" xfId="15" applyFont="1" applyFill="1" applyBorder="1" applyAlignment="1">
      <alignment horizontal="center" vertical="center"/>
    </xf>
    <xf numFmtId="0" fontId="2" fillId="3" borderId="5" xfId="15" applyFont="1" applyFill="1" applyBorder="1" applyAlignment="1">
      <alignment horizontal="center" vertical="center"/>
    </xf>
    <xf numFmtId="0" fontId="2" fillId="3" borderId="71" xfId="15" applyFont="1" applyFill="1" applyBorder="1" applyAlignment="1">
      <alignment horizontal="center" vertical="center"/>
    </xf>
    <xf numFmtId="0" fontId="4" fillId="3" borderId="4" xfId="15" applyFill="1" applyBorder="1" applyAlignment="1">
      <alignment horizontal="center" vertical="center"/>
    </xf>
    <xf numFmtId="0" fontId="4" fillId="3" borderId="72" xfId="15" applyFill="1" applyBorder="1" applyAlignment="1">
      <alignment horizontal="center" vertical="center"/>
    </xf>
    <xf numFmtId="0" fontId="2" fillId="3" borderId="3" xfId="15" applyFont="1" applyFill="1" applyBorder="1" applyAlignment="1">
      <alignment horizontal="center" vertical="center" wrapText="1"/>
    </xf>
    <xf numFmtId="0" fontId="2" fillId="3" borderId="20" xfId="15" applyFont="1" applyFill="1" applyBorder="1" applyAlignment="1">
      <alignment horizontal="center" vertical="center" wrapText="1"/>
    </xf>
    <xf numFmtId="0" fontId="2" fillId="3" borderId="44" xfId="15" applyFont="1" applyFill="1" applyBorder="1" applyAlignment="1">
      <alignment horizontal="center" vertical="center" wrapText="1"/>
    </xf>
    <xf numFmtId="0" fontId="2" fillId="3" borderId="18" xfId="15" applyFont="1" applyFill="1" applyBorder="1" applyAlignment="1">
      <alignment horizontal="center" vertical="center" wrapText="1"/>
    </xf>
    <xf numFmtId="0" fontId="2" fillId="3" borderId="4" xfId="15" applyFont="1" applyFill="1" applyBorder="1" applyAlignment="1">
      <alignment horizontal="center" vertical="center" wrapText="1"/>
    </xf>
    <xf numFmtId="0" fontId="2" fillId="3" borderId="5" xfId="15" applyFont="1" applyFill="1" applyBorder="1" applyAlignment="1">
      <alignment horizontal="center" vertical="center" wrapText="1"/>
    </xf>
    <xf numFmtId="0" fontId="2" fillId="3" borderId="1" xfId="15" applyFont="1" applyFill="1" applyBorder="1" applyAlignment="1">
      <alignment horizontal="center" vertical="top" wrapText="1"/>
    </xf>
    <xf numFmtId="0" fontId="2" fillId="3" borderId="1" xfId="15" applyFont="1" applyFill="1" applyBorder="1" applyAlignment="1">
      <alignment horizontal="center" vertical="top"/>
    </xf>
    <xf numFmtId="0" fontId="2" fillId="3" borderId="2" xfId="15" applyFont="1" applyFill="1" applyBorder="1" applyAlignment="1">
      <alignment horizontal="center" vertical="top"/>
    </xf>
    <xf numFmtId="0" fontId="2" fillId="3" borderId="19" xfId="15" applyFont="1" applyFill="1" applyBorder="1" applyAlignment="1">
      <alignment horizontal="justify" vertical="center" wrapText="1"/>
    </xf>
    <xf numFmtId="0" fontId="4" fillId="3" borderId="54" xfId="15" applyFill="1" applyBorder="1" applyAlignment="1">
      <alignment horizontal="justify" vertical="center" wrapText="1"/>
    </xf>
    <xf numFmtId="0" fontId="2" fillId="3" borderId="62" xfId="15" applyFont="1" applyFill="1" applyBorder="1" applyAlignment="1">
      <alignment horizontal="center" vertical="center"/>
    </xf>
    <xf numFmtId="0" fontId="2" fillId="3" borderId="64" xfId="15" applyFont="1" applyFill="1" applyBorder="1" applyAlignment="1">
      <alignment horizontal="center" vertical="center"/>
    </xf>
    <xf numFmtId="0" fontId="2" fillId="3" borderId="74" xfId="15" applyFont="1" applyFill="1" applyBorder="1" applyAlignment="1">
      <alignment horizontal="center" vertical="center"/>
    </xf>
    <xf numFmtId="0" fontId="2" fillId="3" borderId="29" xfId="15" applyFont="1" applyFill="1" applyBorder="1" applyAlignment="1">
      <alignment horizontal="center" vertical="center" wrapText="1"/>
    </xf>
    <xf numFmtId="0" fontId="2" fillId="3" borderId="12" xfId="15" applyFont="1" applyFill="1" applyBorder="1" applyAlignment="1">
      <alignment horizontal="center" vertical="center" wrapText="1"/>
    </xf>
    <xf numFmtId="9" fontId="4" fillId="3" borderId="44" xfId="15" applyNumberFormat="1" applyFill="1" applyBorder="1" applyAlignment="1">
      <alignment horizontal="center" vertical="center" wrapText="1"/>
    </xf>
    <xf numFmtId="9" fontId="4" fillId="3" borderId="0" xfId="15" applyNumberFormat="1" applyFill="1" applyAlignment="1">
      <alignment horizontal="center" vertical="center" wrapText="1"/>
    </xf>
    <xf numFmtId="9" fontId="4" fillId="3" borderId="14" xfId="15" applyNumberFormat="1" applyFill="1" applyBorder="1" applyAlignment="1">
      <alignment horizontal="center" vertical="center" wrapText="1"/>
    </xf>
    <xf numFmtId="14" fontId="4" fillId="3" borderId="20" xfId="15" applyNumberFormat="1" applyFill="1" applyBorder="1" applyAlignment="1">
      <alignment horizontal="center" vertical="center" wrapText="1"/>
    </xf>
    <xf numFmtId="14" fontId="4" fillId="3" borderId="30" xfId="15" applyNumberFormat="1" applyFill="1" applyBorder="1" applyAlignment="1">
      <alignment horizontal="center" vertical="center" wrapText="1"/>
    </xf>
    <xf numFmtId="0" fontId="0" fillId="29" borderId="17" xfId="0" applyFill="1" applyBorder="1" applyAlignment="1">
      <alignment horizontal="center" vertical="center" wrapText="1"/>
    </xf>
    <xf numFmtId="0" fontId="0" fillId="29" borderId="25" xfId="0" applyFill="1" applyBorder="1" applyAlignment="1">
      <alignment horizontal="center" vertical="center" wrapText="1"/>
    </xf>
    <xf numFmtId="0" fontId="0" fillId="3" borderId="17" xfId="0" applyFill="1" applyBorder="1" applyAlignment="1">
      <alignment horizontal="center" vertical="center" wrapText="1"/>
    </xf>
    <xf numFmtId="0" fontId="0" fillId="3" borderId="25" xfId="0" applyFill="1" applyBorder="1" applyAlignment="1">
      <alignment horizontal="center" vertical="center" wrapText="1"/>
    </xf>
    <xf numFmtId="0" fontId="0" fillId="3" borderId="13" xfId="0" applyFill="1" applyBorder="1" applyAlignment="1">
      <alignment horizontal="center" vertical="center" wrapText="1"/>
    </xf>
    <xf numFmtId="0" fontId="4" fillId="29" borderId="19" xfId="0" applyFont="1" applyFill="1" applyBorder="1" applyAlignment="1">
      <alignment horizontal="center" vertical="center" wrapText="1"/>
    </xf>
    <xf numFmtId="0" fontId="0" fillId="29" borderId="28" xfId="0" applyFill="1" applyBorder="1" applyAlignment="1">
      <alignment horizontal="center" vertical="center"/>
    </xf>
    <xf numFmtId="0" fontId="4" fillId="3" borderId="1" xfId="15" applyFill="1" applyBorder="1" applyAlignment="1">
      <alignment horizontal="left" vertical="center" wrapText="1"/>
    </xf>
    <xf numFmtId="0" fontId="4" fillId="3" borderId="19" xfId="15" applyFill="1" applyBorder="1" applyAlignment="1">
      <alignment vertical="center" wrapText="1"/>
    </xf>
    <xf numFmtId="0" fontId="4" fillId="3" borderId="28" xfId="15" applyFill="1" applyBorder="1" applyAlignment="1">
      <alignment vertical="center"/>
    </xf>
    <xf numFmtId="0" fontId="2" fillId="0" borderId="28" xfId="15" applyFont="1" applyBorder="1" applyAlignment="1">
      <alignment horizontal="left" vertical="center" wrapText="1"/>
    </xf>
    <xf numFmtId="0" fontId="4" fillId="0" borderId="19" xfId="15" applyBorder="1" applyAlignment="1">
      <alignment horizontal="center" vertical="center"/>
    </xf>
    <xf numFmtId="0" fontId="4" fillId="0" borderId="54" xfId="15" applyBorder="1" applyAlignment="1">
      <alignment horizontal="center" vertical="center"/>
    </xf>
    <xf numFmtId="0" fontId="4" fillId="0" borderId="28" xfId="15" applyBorder="1" applyAlignment="1">
      <alignment horizontal="center" vertical="center"/>
    </xf>
    <xf numFmtId="0" fontId="2" fillId="3" borderId="62" xfId="15" applyFont="1" applyFill="1" applyBorder="1" applyAlignment="1">
      <alignment horizontal="center"/>
    </xf>
    <xf numFmtId="0" fontId="2" fillId="3" borderId="64" xfId="15" applyFont="1" applyFill="1" applyBorder="1" applyAlignment="1">
      <alignment horizontal="center"/>
    </xf>
    <xf numFmtId="0" fontId="2" fillId="3" borderId="74" xfId="15" applyFont="1" applyFill="1" applyBorder="1" applyAlignment="1">
      <alignment horizontal="center"/>
    </xf>
    <xf numFmtId="0" fontId="2" fillId="2" borderId="39" xfId="15" applyFont="1" applyFill="1" applyBorder="1" applyAlignment="1">
      <alignment horizontal="center" vertical="center" wrapText="1"/>
    </xf>
    <xf numFmtId="9" fontId="4" fillId="0" borderId="20" xfId="15" applyNumberFormat="1" applyBorder="1" applyAlignment="1">
      <alignment horizontal="center" vertical="center" wrapText="1"/>
    </xf>
    <xf numFmtId="9" fontId="4" fillId="0" borderId="30" xfId="15" applyNumberFormat="1" applyBorder="1" applyAlignment="1">
      <alignment horizontal="center" vertical="center" wrapText="1"/>
    </xf>
    <xf numFmtId="9" fontId="4" fillId="0" borderId="22" xfId="15" applyNumberFormat="1" applyBorder="1" applyAlignment="1">
      <alignment horizontal="center" vertical="center" wrapText="1"/>
    </xf>
    <xf numFmtId="9" fontId="4" fillId="0" borderId="36" xfId="15" applyNumberFormat="1" applyBorder="1" applyAlignment="1">
      <alignment horizontal="center" vertical="center" wrapText="1"/>
    </xf>
    <xf numFmtId="9" fontId="4" fillId="0" borderId="41" xfId="15" applyNumberFormat="1" applyBorder="1" applyAlignment="1">
      <alignment horizontal="center" vertical="center" wrapText="1"/>
    </xf>
    <xf numFmtId="9" fontId="4" fillId="0" borderId="43" xfId="15" applyNumberFormat="1" applyBorder="1" applyAlignment="1">
      <alignment horizontal="center" vertical="center" wrapText="1"/>
    </xf>
    <xf numFmtId="0" fontId="2" fillId="2" borderId="40" xfId="15" applyFont="1" applyFill="1" applyBorder="1" applyAlignment="1">
      <alignment horizontal="center" vertical="center" wrapText="1"/>
    </xf>
    <xf numFmtId="165" fontId="4" fillId="0" borderId="3" xfId="15" applyNumberFormat="1" applyBorder="1" applyAlignment="1">
      <alignment horizontal="center" vertical="center" wrapText="1"/>
    </xf>
    <xf numFmtId="165" fontId="4" fillId="0" borderId="16" xfId="15" applyNumberFormat="1" applyBorder="1" applyAlignment="1">
      <alignment horizontal="center" vertical="center" wrapText="1"/>
    </xf>
    <xf numFmtId="165" fontId="4" fillId="0" borderId="40" xfId="15" applyNumberFormat="1" applyBorder="1" applyAlignment="1">
      <alignment horizontal="center" vertical="center" wrapText="1"/>
    </xf>
    <xf numFmtId="0" fontId="1" fillId="4" borderId="19" xfId="15" applyFont="1" applyFill="1" applyBorder="1" applyAlignment="1">
      <alignment horizontal="center" vertical="center" wrapText="1"/>
    </xf>
    <xf numFmtId="0" fontId="1" fillId="4" borderId="54" xfId="15" applyFont="1" applyFill="1" applyBorder="1" applyAlignment="1">
      <alignment horizontal="center" vertical="center" wrapText="1"/>
    </xf>
    <xf numFmtId="0" fontId="1" fillId="4" borderId="51" xfId="15" applyFont="1" applyFill="1" applyBorder="1" applyAlignment="1">
      <alignment horizontal="center" vertical="center" wrapText="1"/>
    </xf>
    <xf numFmtId="0" fontId="1" fillId="5" borderId="23" xfId="15" applyFont="1" applyFill="1" applyBorder="1" applyAlignment="1">
      <alignment horizontal="center" vertical="center" wrapText="1"/>
    </xf>
    <xf numFmtId="0" fontId="1" fillId="5" borderId="77" xfId="15" applyFont="1" applyFill="1" applyBorder="1" applyAlignment="1">
      <alignment horizontal="center" vertical="center" wrapText="1"/>
    </xf>
    <xf numFmtId="0" fontId="1" fillId="5" borderId="78" xfId="15" applyFont="1" applyFill="1" applyBorder="1" applyAlignment="1">
      <alignment horizontal="center" vertical="center" wrapText="1"/>
    </xf>
    <xf numFmtId="0" fontId="2" fillId="6" borderId="1" xfId="0" applyFont="1" applyFill="1" applyBorder="1" applyAlignment="1">
      <alignment horizontal="center" vertical="center" wrapText="1"/>
    </xf>
    <xf numFmtId="0" fontId="2" fillId="6" borderId="1" xfId="0" applyFont="1" applyFill="1" applyBorder="1" applyAlignment="1">
      <alignment horizontal="center" vertical="center"/>
    </xf>
    <xf numFmtId="0" fontId="2" fillId="6" borderId="1" xfId="0" applyFont="1" applyFill="1" applyBorder="1" applyAlignment="1">
      <alignment horizontal="center"/>
    </xf>
    <xf numFmtId="0" fontId="2" fillId="6" borderId="1" xfId="0" applyFont="1" applyFill="1" applyBorder="1" applyAlignment="1">
      <alignment horizontal="center" wrapText="1"/>
    </xf>
    <xf numFmtId="0" fontId="4" fillId="0" borderId="1" xfId="15" applyBorder="1" applyAlignment="1">
      <alignment horizontal="center" vertical="top" wrapText="1"/>
    </xf>
    <xf numFmtId="0" fontId="4" fillId="0" borderId="1" xfId="0" applyFont="1" applyBorder="1" applyAlignment="1">
      <alignment horizontal="justify" vertical="center" wrapText="1"/>
    </xf>
    <xf numFmtId="9" fontId="4" fillId="0" borderId="3" xfId="15" applyNumberFormat="1" applyBorder="1" applyAlignment="1">
      <alignment horizontal="center" vertical="center" wrapText="1"/>
    </xf>
    <xf numFmtId="9" fontId="4" fillId="0" borderId="16" xfId="15" applyNumberFormat="1" applyBorder="1" applyAlignment="1">
      <alignment horizontal="center" vertical="center" wrapText="1"/>
    </xf>
    <xf numFmtId="9" fontId="4" fillId="0" borderId="40" xfId="15" applyNumberFormat="1" applyBorder="1" applyAlignment="1">
      <alignment horizontal="center" vertical="center" wrapText="1"/>
    </xf>
    <xf numFmtId="0" fontId="1" fillId="6" borderId="1" xfId="15" applyFont="1" applyFill="1" applyBorder="1" applyAlignment="1">
      <alignment horizontal="center" vertical="center" wrapText="1"/>
    </xf>
    <xf numFmtId="0" fontId="1" fillId="5" borderId="1" xfId="15" applyFont="1" applyFill="1" applyBorder="1" applyAlignment="1">
      <alignment horizontal="center" vertical="center" wrapText="1"/>
    </xf>
    <xf numFmtId="0" fontId="53" fillId="0" borderId="0" xfId="15" applyFont="1" applyAlignment="1">
      <alignment horizontal="justify"/>
    </xf>
    <xf numFmtId="0" fontId="0" fillId="0" borderId="0" xfId="0" applyAlignment="1">
      <alignment horizontal="justify"/>
    </xf>
    <xf numFmtId="0" fontId="4" fillId="0" borderId="9" xfId="0" applyFont="1" applyBorder="1" applyAlignment="1">
      <alignment horizontal="justify" vertical="center" wrapText="1"/>
    </xf>
    <xf numFmtId="0" fontId="2" fillId="6" borderId="6" xfId="0" applyFont="1" applyFill="1" applyBorder="1" applyAlignment="1">
      <alignment horizontal="center" vertical="center" wrapText="1"/>
    </xf>
    <xf numFmtId="0" fontId="2" fillId="6" borderId="26" xfId="0" applyFont="1" applyFill="1" applyBorder="1" applyAlignment="1">
      <alignment horizontal="center" vertical="center" wrapText="1"/>
    </xf>
    <xf numFmtId="0" fontId="2" fillId="6" borderId="7" xfId="0" applyFont="1" applyFill="1" applyBorder="1" applyAlignment="1">
      <alignment horizontal="justify" vertical="center"/>
    </xf>
    <xf numFmtId="0" fontId="0" fillId="0" borderId="50" xfId="0" applyBorder="1" applyAlignment="1">
      <alignment horizontal="justify" vertical="center"/>
    </xf>
    <xf numFmtId="0" fontId="2" fillId="6" borderId="21" xfId="0" applyFont="1" applyFill="1" applyBorder="1" applyAlignment="1">
      <alignment horizontal="justify" vertical="center"/>
    </xf>
    <xf numFmtId="0" fontId="0" fillId="0" borderId="33" xfId="0" applyBorder="1" applyAlignment="1">
      <alignment horizontal="justify" vertical="center"/>
    </xf>
    <xf numFmtId="0" fontId="2" fillId="6" borderId="21" xfId="0" applyFont="1" applyFill="1" applyBorder="1" applyAlignment="1">
      <alignment horizontal="center" vertical="center"/>
    </xf>
    <xf numFmtId="0" fontId="2" fillId="6" borderId="33" xfId="0" applyFont="1" applyFill="1" applyBorder="1" applyAlignment="1">
      <alignment horizontal="center" vertical="center"/>
    </xf>
    <xf numFmtId="0" fontId="2" fillId="6" borderId="21" xfId="0" applyFont="1" applyFill="1" applyBorder="1" applyAlignment="1">
      <alignment horizontal="center" vertical="center" wrapText="1"/>
    </xf>
    <xf numFmtId="0" fontId="2" fillId="6" borderId="33" xfId="0" applyFont="1" applyFill="1" applyBorder="1" applyAlignment="1">
      <alignment horizontal="center" vertical="center" wrapText="1"/>
    </xf>
    <xf numFmtId="0" fontId="0" fillId="0" borderId="1" xfId="0" applyBorder="1" applyAlignment="1">
      <alignment horizontal="center"/>
    </xf>
    <xf numFmtId="0" fontId="0" fillId="0" borderId="19" xfId="0" applyBorder="1" applyAlignment="1">
      <alignment horizontal="center"/>
    </xf>
    <xf numFmtId="0" fontId="0" fillId="0" borderId="28" xfId="0" applyBorder="1" applyAlignment="1">
      <alignment horizontal="center"/>
    </xf>
    <xf numFmtId="0" fontId="4" fillId="0" borderId="54" xfId="0" applyFont="1" applyBorder="1" applyAlignment="1">
      <alignment horizontal="center" vertical="center" wrapText="1"/>
    </xf>
    <xf numFmtId="0" fontId="2" fillId="11" borderId="45" xfId="0" applyFont="1" applyFill="1" applyBorder="1" applyAlignment="1">
      <alignment horizontal="center"/>
    </xf>
    <xf numFmtId="0" fontId="2" fillId="0" borderId="20" xfId="0" applyFont="1" applyBorder="1" applyAlignment="1">
      <alignment horizontal="center" vertical="center"/>
    </xf>
    <xf numFmtId="0" fontId="2" fillId="0" borderId="44" xfId="0" applyFont="1" applyBorder="1" applyAlignment="1">
      <alignment horizontal="center" vertical="center"/>
    </xf>
    <xf numFmtId="0" fontId="2" fillId="0" borderId="30" xfId="0" applyFont="1" applyBorder="1" applyAlignment="1">
      <alignment horizontal="center" vertical="center"/>
    </xf>
    <xf numFmtId="0" fontId="2" fillId="0" borderId="18"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4" fillId="0" borderId="2" xfId="0" applyFont="1" applyBorder="1" applyAlignment="1">
      <alignment horizontal="center" vertical="center" wrapText="1"/>
    </xf>
    <xf numFmtId="9" fontId="4" fillId="0" borderId="20" xfId="0" applyNumberFormat="1" applyFont="1" applyBorder="1" applyAlignment="1">
      <alignment horizontal="center" vertical="center" wrapText="1"/>
    </xf>
    <xf numFmtId="9" fontId="4" fillId="0" borderId="44" xfId="0" applyNumberFormat="1" applyFont="1" applyBorder="1" applyAlignment="1">
      <alignment horizontal="center" vertical="center" wrapText="1"/>
    </xf>
    <xf numFmtId="9" fontId="4" fillId="0" borderId="30" xfId="0" applyNumberFormat="1" applyFont="1" applyBorder="1" applyAlignment="1">
      <alignment horizontal="center" vertical="center" wrapText="1"/>
    </xf>
    <xf numFmtId="9" fontId="4" fillId="0" borderId="22" xfId="0" applyNumberFormat="1" applyFont="1" applyBorder="1" applyAlignment="1">
      <alignment horizontal="center" vertical="center" wrapText="1"/>
    </xf>
    <xf numFmtId="9" fontId="4" fillId="0" borderId="0" xfId="0" applyNumberFormat="1" applyFont="1" applyAlignment="1">
      <alignment horizontal="center" vertical="center" wrapText="1"/>
    </xf>
    <xf numFmtId="9" fontId="4" fillId="0" borderId="36" xfId="0" applyNumberFormat="1" applyFont="1" applyBorder="1" applyAlignment="1">
      <alignment horizontal="center" vertical="center" wrapText="1"/>
    </xf>
    <xf numFmtId="9" fontId="4" fillId="0" borderId="41" xfId="0" applyNumberFormat="1" applyFont="1" applyBorder="1" applyAlignment="1">
      <alignment horizontal="center" vertical="center" wrapText="1"/>
    </xf>
    <xf numFmtId="9" fontId="4" fillId="0" borderId="14" xfId="0" applyNumberFormat="1" applyFont="1" applyBorder="1" applyAlignment="1">
      <alignment horizontal="center" vertical="center" wrapText="1"/>
    </xf>
    <xf numFmtId="9" fontId="4" fillId="0" borderId="43" xfId="0" applyNumberFormat="1" applyFont="1" applyBorder="1" applyAlignment="1">
      <alignment horizontal="center" vertical="center" wrapText="1"/>
    </xf>
    <xf numFmtId="0" fontId="1" fillId="6" borderId="19" xfId="0" applyFont="1" applyFill="1" applyBorder="1" applyAlignment="1">
      <alignment horizontal="center" vertical="center" wrapText="1"/>
    </xf>
    <xf numFmtId="0" fontId="1" fillId="6" borderId="54" xfId="0" applyFont="1" applyFill="1" applyBorder="1" applyAlignment="1">
      <alignment horizontal="center" vertical="center" wrapText="1"/>
    </xf>
    <xf numFmtId="0" fontId="1" fillId="6" borderId="51"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1" fillId="4" borderId="54" xfId="0" applyFont="1" applyFill="1" applyBorder="1" applyAlignment="1">
      <alignment horizontal="center" vertical="center" wrapText="1"/>
    </xf>
    <xf numFmtId="0" fontId="1" fillId="4" borderId="51" xfId="0" applyFont="1" applyFill="1" applyBorder="1" applyAlignment="1">
      <alignment horizontal="center" vertical="center" wrapText="1"/>
    </xf>
    <xf numFmtId="0" fontId="1" fillId="5" borderId="23" xfId="0" applyFont="1" applyFill="1" applyBorder="1" applyAlignment="1">
      <alignment horizontal="center" vertical="center" wrapText="1"/>
    </xf>
    <xf numFmtId="0" fontId="1" fillId="5" borderId="77" xfId="0" applyFont="1" applyFill="1" applyBorder="1" applyAlignment="1">
      <alignment horizontal="center" vertical="center" wrapText="1"/>
    </xf>
    <xf numFmtId="0" fontId="1" fillId="5" borderId="78" xfId="0" applyFont="1" applyFill="1" applyBorder="1" applyAlignment="1">
      <alignment horizontal="center" vertical="center" wrapText="1"/>
    </xf>
    <xf numFmtId="0" fontId="2" fillId="11" borderId="56" xfId="0" applyFont="1" applyFill="1" applyBorder="1" applyAlignment="1">
      <alignment horizontal="center" vertical="center"/>
    </xf>
    <xf numFmtId="0" fontId="2" fillId="3" borderId="73" xfId="0" applyFont="1" applyFill="1" applyBorder="1" applyAlignment="1">
      <alignment horizontal="center"/>
    </xf>
    <xf numFmtId="0" fontId="2" fillId="3" borderId="54" xfId="0" applyFont="1" applyFill="1" applyBorder="1" applyAlignment="1">
      <alignment horizontal="center"/>
    </xf>
    <xf numFmtId="0" fontId="2" fillId="3" borderId="51" xfId="0" applyFont="1" applyFill="1" applyBorder="1" applyAlignment="1">
      <alignment horizontal="center"/>
    </xf>
    <xf numFmtId="0" fontId="23" fillId="15" borderId="1" xfId="0" applyFont="1" applyFill="1" applyBorder="1" applyAlignment="1">
      <alignment horizontal="center" vertical="center"/>
    </xf>
    <xf numFmtId="0" fontId="0" fillId="0" borderId="28" xfId="0" applyBorder="1" applyAlignment="1">
      <alignment horizontal="center" vertical="center"/>
    </xf>
    <xf numFmtId="0" fontId="0" fillId="0" borderId="19" xfId="0" applyBorder="1" applyAlignment="1">
      <alignment horizontal="center" vertical="center"/>
    </xf>
    <xf numFmtId="0" fontId="98" fillId="0" borderId="86" xfId="0" applyFont="1" applyBorder="1" applyAlignment="1">
      <alignment horizontal="center" wrapText="1"/>
    </xf>
    <xf numFmtId="0" fontId="58" fillId="0" borderId="88" xfId="0" applyFont="1" applyBorder="1" applyAlignment="1">
      <alignment horizontal="center" vertical="center" wrapText="1"/>
    </xf>
    <xf numFmtId="14" fontId="21" fillId="3" borderId="1" xfId="20" applyNumberFormat="1" applyFont="1" applyFill="1" applyBorder="1" applyAlignment="1">
      <alignment horizontal="center" vertical="center"/>
    </xf>
    <xf numFmtId="0" fontId="58" fillId="0" borderId="55" xfId="0" applyFont="1" applyBorder="1" applyAlignment="1">
      <alignment horizontal="justify" vertical="center"/>
    </xf>
    <xf numFmtId="0" fontId="58" fillId="0" borderId="52" xfId="0" applyFont="1" applyBorder="1" applyAlignment="1">
      <alignment horizontal="justify" vertical="center"/>
    </xf>
    <xf numFmtId="0" fontId="58" fillId="0" borderId="1" xfId="0" applyFont="1" applyBorder="1" applyAlignment="1">
      <alignment horizontal="center" vertical="center" wrapText="1"/>
    </xf>
    <xf numFmtId="9" fontId="21" fillId="3" borderId="1" xfId="20" applyFont="1" applyFill="1" applyBorder="1" applyAlignment="1">
      <alignment horizontal="center" vertical="center" wrapText="1"/>
    </xf>
    <xf numFmtId="0" fontId="58" fillId="0" borderId="17" xfId="0" applyFont="1" applyBorder="1" applyAlignment="1">
      <alignment horizontal="justify" vertical="center"/>
    </xf>
    <xf numFmtId="0" fontId="58" fillId="0" borderId="25" xfId="0" applyFont="1" applyBorder="1" applyAlignment="1">
      <alignment horizontal="justify" vertical="center"/>
    </xf>
    <xf numFmtId="0" fontId="0" fillId="3" borderId="41" xfId="0" applyFill="1" applyBorder="1" applyAlignment="1">
      <alignment horizontal="justify" vertical="center" wrapText="1"/>
    </xf>
    <xf numFmtId="0" fontId="0" fillId="3" borderId="43" xfId="0" applyFill="1" applyBorder="1" applyAlignment="1">
      <alignment horizontal="justify" vertical="center"/>
    </xf>
    <xf numFmtId="0" fontId="4" fillId="0" borderId="19" xfId="0" applyFont="1" applyBorder="1" applyAlignment="1">
      <alignment horizontal="left" vertical="center" wrapText="1"/>
    </xf>
    <xf numFmtId="0" fontId="4" fillId="0" borderId="54" xfId="0" applyFont="1" applyBorder="1" applyAlignment="1">
      <alignment horizontal="left" vertical="center" wrapText="1"/>
    </xf>
    <xf numFmtId="0" fontId="4" fillId="0" borderId="51" xfId="0" applyFont="1" applyBorder="1" applyAlignment="1">
      <alignment horizontal="left" vertical="center" wrapText="1"/>
    </xf>
    <xf numFmtId="0" fontId="2" fillId="11" borderId="73" xfId="0" applyFont="1" applyFill="1" applyBorder="1" applyAlignment="1">
      <alignment horizontal="center" vertical="center" wrapText="1"/>
    </xf>
    <xf numFmtId="0" fontId="2" fillId="11" borderId="54" xfId="0" applyFont="1" applyFill="1" applyBorder="1" applyAlignment="1">
      <alignment horizontal="center" vertical="center" wrapText="1"/>
    </xf>
    <xf numFmtId="0" fontId="2" fillId="11" borderId="51" xfId="0" applyFont="1" applyFill="1" applyBorder="1" applyAlignment="1">
      <alignment horizontal="center" vertical="center" wrapText="1"/>
    </xf>
    <xf numFmtId="0" fontId="4" fillId="0" borderId="51" xfId="0" applyFont="1" applyBorder="1" applyAlignment="1">
      <alignment horizontal="center" vertical="center" wrapText="1"/>
    </xf>
    <xf numFmtId="0" fontId="4" fillId="0" borderId="92" xfId="0" applyFont="1" applyBorder="1" applyAlignment="1">
      <alignment horizontal="center" vertical="center" wrapText="1"/>
    </xf>
    <xf numFmtId="0" fontId="4" fillId="0" borderId="93" xfId="0" applyFont="1" applyBorder="1" applyAlignment="1">
      <alignment horizontal="center" vertical="center" wrapText="1"/>
    </xf>
    <xf numFmtId="0" fontId="4" fillId="0" borderId="88" xfId="0" applyFont="1" applyBorder="1" applyAlignment="1">
      <alignment horizontal="center" vertical="center" wrapText="1"/>
    </xf>
    <xf numFmtId="0" fontId="4" fillId="0" borderId="89" xfId="0" applyFont="1" applyBorder="1" applyAlignment="1">
      <alignment horizontal="center" vertical="center" wrapText="1"/>
    </xf>
    <xf numFmtId="0" fontId="4" fillId="0" borderId="17" xfId="0" applyFont="1" applyBorder="1" applyAlignment="1">
      <alignment horizontal="center" vertical="center" wrapText="1"/>
    </xf>
    <xf numFmtId="0" fontId="4" fillId="0" borderId="25" xfId="0" applyFont="1" applyBorder="1" applyAlignment="1">
      <alignment horizontal="center" vertical="center" wrapText="1"/>
    </xf>
    <xf numFmtId="0" fontId="13" fillId="11" borderId="73" xfId="0" applyFont="1" applyFill="1" applyBorder="1" applyAlignment="1">
      <alignment horizontal="center" vertical="center" wrapText="1"/>
    </xf>
    <xf numFmtId="0" fontId="13" fillId="11" borderId="54" xfId="0" applyFont="1" applyFill="1" applyBorder="1" applyAlignment="1">
      <alignment horizontal="center" vertical="center" wrapText="1"/>
    </xf>
    <xf numFmtId="0" fontId="13" fillId="11" borderId="51" xfId="0" applyFont="1" applyFill="1" applyBorder="1" applyAlignment="1">
      <alignment horizontal="center" vertical="center" wrapText="1"/>
    </xf>
    <xf numFmtId="0" fontId="4" fillId="0" borderId="3" xfId="0" applyFont="1" applyBorder="1" applyAlignment="1">
      <alignment horizontal="center" vertical="center" wrapText="1"/>
    </xf>
    <xf numFmtId="0" fontId="5" fillId="6" borderId="19" xfId="0" applyFont="1" applyFill="1" applyBorder="1" applyAlignment="1">
      <alignment horizontal="center" vertical="center" wrapText="1"/>
    </xf>
    <xf numFmtId="0" fontId="5" fillId="6" borderId="54" xfId="0" applyFont="1" applyFill="1" applyBorder="1" applyAlignment="1">
      <alignment horizontal="center" vertical="center" wrapText="1"/>
    </xf>
    <xf numFmtId="0" fontId="5" fillId="6" borderId="51" xfId="0" applyFont="1" applyFill="1" applyBorder="1" applyAlignment="1">
      <alignment horizontal="center" vertical="center" wrapText="1"/>
    </xf>
    <xf numFmtId="0" fontId="31" fillId="0" borderId="19" xfId="15" applyFont="1" applyBorder="1" applyAlignment="1">
      <alignment horizontal="justify" vertical="center" wrapText="1"/>
    </xf>
    <xf numFmtId="0" fontId="0" fillId="0" borderId="28" xfId="0" applyBorder="1" applyAlignment="1">
      <alignment horizontal="justify" vertical="center" wrapText="1"/>
    </xf>
    <xf numFmtId="0" fontId="5" fillId="4" borderId="19" xfId="0" applyFont="1" applyFill="1" applyBorder="1" applyAlignment="1">
      <alignment horizontal="center" vertical="center" wrapText="1"/>
    </xf>
    <xf numFmtId="0" fontId="5" fillId="4" borderId="54" xfId="0" applyFont="1" applyFill="1" applyBorder="1" applyAlignment="1">
      <alignment horizontal="center" vertical="center" wrapText="1"/>
    </xf>
    <xf numFmtId="0" fontId="5" fillId="4" borderId="51" xfId="0" applyFont="1" applyFill="1" applyBorder="1" applyAlignment="1">
      <alignment horizontal="center" vertical="center" wrapText="1"/>
    </xf>
    <xf numFmtId="0" fontId="5" fillId="5" borderId="23" xfId="0" applyFont="1" applyFill="1" applyBorder="1" applyAlignment="1">
      <alignment horizontal="center" vertical="center" wrapText="1"/>
    </xf>
    <xf numFmtId="0" fontId="5" fillId="5" borderId="77" xfId="0" applyFont="1" applyFill="1" applyBorder="1" applyAlignment="1">
      <alignment horizontal="center" vertical="center" wrapText="1"/>
    </xf>
    <xf numFmtId="0" fontId="5" fillId="5" borderId="78" xfId="0" applyFont="1" applyFill="1" applyBorder="1" applyAlignment="1">
      <alignment horizontal="center" vertical="center" wrapText="1"/>
    </xf>
    <xf numFmtId="0" fontId="4" fillId="0" borderId="1" xfId="15" applyBorder="1" applyAlignment="1">
      <alignment horizontal="center" vertical="center"/>
    </xf>
    <xf numFmtId="0" fontId="4" fillId="48" borderId="1" xfId="15" applyFill="1" applyBorder="1" applyAlignment="1">
      <alignment horizontal="center" vertical="center" wrapText="1"/>
    </xf>
    <xf numFmtId="0" fontId="0" fillId="0" borderId="23" xfId="0" applyBorder="1" applyAlignment="1">
      <alignment horizontal="center" wrapText="1"/>
    </xf>
    <xf numFmtId="0" fontId="0" fillId="0" borderId="35" xfId="0" applyBorder="1" applyAlignment="1">
      <alignment horizontal="center" wrapText="1"/>
    </xf>
    <xf numFmtId="0" fontId="31" fillId="0" borderId="18" xfId="15" applyFont="1" applyBorder="1" applyAlignment="1">
      <alignment horizontal="justify" vertical="center" wrapText="1"/>
    </xf>
    <xf numFmtId="0" fontId="0" fillId="0" borderId="5" xfId="0" applyBorder="1" applyAlignment="1">
      <alignment horizontal="justify" vertical="center" wrapText="1"/>
    </xf>
    <xf numFmtId="0" fontId="71" fillId="27" borderId="60" xfId="0" applyFont="1" applyFill="1" applyBorder="1" applyAlignment="1">
      <alignment horizontal="center" vertical="center"/>
    </xf>
    <xf numFmtId="0" fontId="71" fillId="27" borderId="59" xfId="0" applyFont="1" applyFill="1" applyBorder="1" applyAlignment="1">
      <alignment horizontal="center" vertical="center"/>
    </xf>
    <xf numFmtId="0" fontId="69" fillId="16" borderId="33" xfId="0" applyFont="1" applyFill="1" applyBorder="1" applyAlignment="1">
      <alignment horizontal="center"/>
    </xf>
    <xf numFmtId="0" fontId="69" fillId="16" borderId="9" xfId="0" applyFont="1" applyFill="1" applyBorder="1" applyAlignment="1">
      <alignment horizontal="center"/>
    </xf>
    <xf numFmtId="0" fontId="65" fillId="19" borderId="1" xfId="0" applyFont="1" applyFill="1" applyBorder="1" applyAlignment="1">
      <alignment horizontal="center" vertical="center"/>
    </xf>
    <xf numFmtId="0" fontId="83" fillId="25" borderId="81" xfId="0" applyFont="1" applyFill="1" applyBorder="1" applyAlignment="1" applyProtection="1">
      <alignment horizontal="center" vertical="center"/>
      <protection locked="0"/>
    </xf>
    <xf numFmtId="0" fontId="83" fillId="25" borderId="82" xfId="0" applyFont="1" applyFill="1" applyBorder="1" applyAlignment="1" applyProtection="1">
      <alignment horizontal="center" vertical="center"/>
      <protection locked="0"/>
    </xf>
    <xf numFmtId="0" fontId="83" fillId="25" borderId="83" xfId="0" applyFont="1" applyFill="1" applyBorder="1" applyAlignment="1" applyProtection="1">
      <alignment horizontal="center" vertical="center"/>
      <protection locked="0"/>
    </xf>
    <xf numFmtId="0" fontId="84" fillId="24" borderId="1" xfId="0" applyFont="1" applyFill="1" applyBorder="1" applyAlignment="1" applyProtection="1">
      <alignment horizontal="center" vertical="center"/>
      <protection locked="0"/>
    </xf>
    <xf numFmtId="0" fontId="69" fillId="16" borderId="21" xfId="0" applyFont="1" applyFill="1" applyBorder="1" applyAlignment="1">
      <alignment horizontal="center"/>
    </xf>
    <xf numFmtId="0" fontId="69" fillId="16" borderId="38" xfId="0" applyFont="1" applyFill="1" applyBorder="1" applyAlignment="1">
      <alignment horizontal="center"/>
    </xf>
    <xf numFmtId="0" fontId="69" fillId="16" borderId="53" xfId="0" applyFont="1" applyFill="1" applyBorder="1" applyAlignment="1">
      <alignment horizontal="center"/>
    </xf>
    <xf numFmtId="0" fontId="70" fillId="26" borderId="75" xfId="0" applyFont="1" applyFill="1" applyBorder="1" applyAlignment="1">
      <alignment horizontal="center" vertical="center"/>
    </xf>
    <xf numFmtId="0" fontId="70" fillId="26" borderId="76" xfId="0" applyFont="1" applyFill="1" applyBorder="1" applyAlignment="1">
      <alignment horizontal="center" vertical="center"/>
    </xf>
    <xf numFmtId="0" fontId="65" fillId="19" borderId="28" xfId="0" applyFont="1" applyFill="1" applyBorder="1" applyAlignment="1">
      <alignment horizontal="center" vertical="center"/>
    </xf>
    <xf numFmtId="3" fontId="84" fillId="24" borderId="1" xfId="0" applyNumberFormat="1" applyFont="1" applyFill="1" applyBorder="1" applyAlignment="1">
      <alignment horizontal="center" vertical="center"/>
    </xf>
    <xf numFmtId="0" fontId="84" fillId="5" borderId="1" xfId="0" applyFont="1" applyFill="1" applyBorder="1" applyAlignment="1" applyProtection="1">
      <alignment horizontal="center" vertical="center"/>
      <protection locked="0"/>
    </xf>
    <xf numFmtId="3" fontId="68" fillId="5" borderId="1" xfId="0" applyNumberFormat="1" applyFont="1" applyFill="1" applyBorder="1" applyAlignment="1">
      <alignment horizontal="center" vertical="center"/>
    </xf>
    <xf numFmtId="0" fontId="84" fillId="23" borderId="19" xfId="0" applyFont="1" applyFill="1" applyBorder="1" applyAlignment="1" applyProtection="1">
      <alignment horizontal="center"/>
      <protection locked="0"/>
    </xf>
    <xf numFmtId="0" fontId="84" fillId="23" borderId="54" xfId="0" applyFont="1" applyFill="1" applyBorder="1" applyAlignment="1" applyProtection="1">
      <alignment horizontal="center"/>
      <protection locked="0"/>
    </xf>
    <xf numFmtId="0" fontId="84" fillId="23" borderId="28" xfId="0" applyFont="1" applyFill="1" applyBorder="1" applyAlignment="1" applyProtection="1">
      <alignment horizontal="center"/>
      <protection locked="0"/>
    </xf>
    <xf numFmtId="0" fontId="31" fillId="0" borderId="20" xfId="0" applyFont="1" applyBorder="1" applyAlignment="1">
      <alignment horizontal="center" vertical="center" wrapText="1"/>
    </xf>
    <xf numFmtId="0" fontId="31" fillId="0" borderId="30" xfId="0" applyFont="1" applyBorder="1" applyAlignment="1">
      <alignment horizontal="center" vertical="center" wrapText="1"/>
    </xf>
    <xf numFmtId="0" fontId="31" fillId="0" borderId="22" xfId="0" applyFont="1" applyBorder="1" applyAlignment="1">
      <alignment horizontal="center" vertical="center" wrapText="1"/>
    </xf>
    <xf numFmtId="0" fontId="31" fillId="0" borderId="36" xfId="0" applyFont="1" applyBorder="1" applyAlignment="1">
      <alignment horizontal="center" vertical="center" wrapText="1"/>
    </xf>
    <xf numFmtId="0" fontId="31" fillId="0" borderId="41" xfId="0" applyFont="1" applyBorder="1" applyAlignment="1">
      <alignment horizontal="center" vertical="center" wrapText="1"/>
    </xf>
    <xf numFmtId="0" fontId="31" fillId="0" borderId="43"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16" xfId="0" applyFont="1" applyBorder="1" applyAlignment="1">
      <alignment horizontal="center" vertical="center" wrapText="1"/>
    </xf>
    <xf numFmtId="0" fontId="31" fillId="0" borderId="40" xfId="0" applyFont="1" applyBorder="1" applyAlignment="1">
      <alignment horizontal="center" vertical="center" wrapText="1"/>
    </xf>
    <xf numFmtId="14" fontId="58" fillId="0" borderId="3" xfId="0" applyNumberFormat="1" applyFont="1" applyBorder="1" applyAlignment="1">
      <alignment horizontal="center" vertical="center" wrapText="1"/>
    </xf>
    <xf numFmtId="14" fontId="58" fillId="0" borderId="16" xfId="0" applyNumberFormat="1" applyFont="1" applyBorder="1" applyAlignment="1">
      <alignment horizontal="center" vertical="center" wrapText="1"/>
    </xf>
    <xf numFmtId="14" fontId="58" fillId="0" borderId="40" xfId="0" applyNumberFormat="1" applyFont="1" applyBorder="1" applyAlignment="1">
      <alignment horizontal="center" vertical="center" wrapText="1"/>
    </xf>
    <xf numFmtId="0" fontId="31" fillId="0" borderId="18" xfId="0" applyFont="1" applyBorder="1" applyAlignment="1">
      <alignment horizontal="center" vertical="center" wrapText="1"/>
    </xf>
    <xf numFmtId="0" fontId="31" fillId="0" borderId="5" xfId="0" applyFont="1" applyBorder="1" applyAlignment="1">
      <alignment horizontal="center" vertical="center" wrapText="1"/>
    </xf>
    <xf numFmtId="0" fontId="0" fillId="0" borderId="7" xfId="0" applyBorder="1" applyAlignment="1">
      <alignment horizontal="center" vertical="center" wrapText="1"/>
    </xf>
    <xf numFmtId="0" fontId="0" fillId="0" borderId="16" xfId="0" applyBorder="1" applyAlignment="1">
      <alignment horizontal="center" vertical="center" wrapText="1"/>
    </xf>
    <xf numFmtId="14" fontId="58" fillId="0" borderId="50" xfId="0" applyNumberFormat="1" applyFont="1" applyBorder="1" applyAlignment="1">
      <alignment horizontal="center" vertical="center" wrapText="1"/>
    </xf>
    <xf numFmtId="0" fontId="0" fillId="0" borderId="55" xfId="0" applyBorder="1" applyAlignment="1">
      <alignment horizontal="left" vertical="center" wrapText="1"/>
    </xf>
    <xf numFmtId="0" fontId="0" fillId="0" borderId="52" xfId="0" applyBorder="1" applyAlignment="1">
      <alignment horizontal="left" vertical="center" wrapText="1"/>
    </xf>
    <xf numFmtId="0" fontId="0" fillId="0" borderId="22" xfId="0" applyBorder="1" applyAlignment="1">
      <alignment horizontal="left" vertical="center" wrapText="1"/>
    </xf>
    <xf numFmtId="0" fontId="0" fillId="0" borderId="36" xfId="0" applyBorder="1" applyAlignment="1">
      <alignment horizontal="left" vertical="center" wrapText="1"/>
    </xf>
    <xf numFmtId="0" fontId="0" fillId="0" borderId="18" xfId="0" applyBorder="1" applyAlignment="1">
      <alignment horizontal="left" vertical="center" wrapText="1"/>
    </xf>
    <xf numFmtId="0" fontId="0" fillId="0" borderId="5" xfId="0" applyBorder="1" applyAlignment="1">
      <alignment horizontal="left" vertical="center" wrapText="1"/>
    </xf>
    <xf numFmtId="14" fontId="0" fillId="0" borderId="7" xfId="0" applyNumberFormat="1" applyBorder="1" applyAlignment="1">
      <alignment horizontal="center" vertical="center"/>
    </xf>
    <xf numFmtId="0" fontId="0" fillId="0" borderId="16" xfId="0" applyBorder="1" applyAlignment="1">
      <alignment horizontal="center" vertical="center"/>
    </xf>
    <xf numFmtId="0" fontId="0" fillId="0" borderId="50" xfId="0" applyBorder="1" applyAlignment="1">
      <alignment horizontal="center" vertical="center"/>
    </xf>
    <xf numFmtId="0" fontId="0" fillId="0" borderId="7" xfId="0" applyBorder="1" applyAlignment="1">
      <alignment horizontal="center"/>
    </xf>
    <xf numFmtId="0" fontId="0" fillId="0" borderId="16" xfId="0" applyBorder="1" applyAlignment="1">
      <alignment horizontal="center"/>
    </xf>
    <xf numFmtId="0" fontId="0" fillId="0" borderId="50" xfId="0" applyBorder="1" applyAlignment="1">
      <alignment horizontal="center"/>
    </xf>
    <xf numFmtId="0" fontId="2" fillId="2" borderId="21" xfId="0" applyFont="1" applyFill="1" applyBorder="1" applyAlignment="1">
      <alignment horizontal="center" vertical="center" wrapText="1"/>
    </xf>
    <xf numFmtId="0" fontId="2" fillId="2" borderId="33" xfId="0" applyFont="1" applyFill="1" applyBorder="1" applyAlignment="1">
      <alignment horizontal="center" vertical="center" wrapText="1"/>
    </xf>
    <xf numFmtId="0" fontId="0" fillId="3" borderId="1" xfId="0" applyFill="1" applyBorder="1" applyAlignment="1">
      <alignment horizontal="justify" vertical="center"/>
    </xf>
    <xf numFmtId="1" fontId="4" fillId="0" borderId="20" xfId="0" applyNumberFormat="1" applyFont="1" applyBorder="1" applyAlignment="1">
      <alignment horizontal="center" vertical="center" wrapText="1"/>
    </xf>
    <xf numFmtId="1" fontId="4" fillId="0" borderId="44" xfId="0" applyNumberFormat="1" applyFont="1" applyBorder="1" applyAlignment="1">
      <alignment horizontal="center" vertical="center" wrapText="1"/>
    </xf>
    <xf numFmtId="1" fontId="4" fillId="0" borderId="30" xfId="0" applyNumberFormat="1" applyFont="1" applyBorder="1" applyAlignment="1">
      <alignment horizontal="center" vertical="center" wrapText="1"/>
    </xf>
    <xf numFmtId="1" fontId="4" fillId="0" borderId="22" xfId="0" applyNumberFormat="1" applyFont="1" applyBorder="1" applyAlignment="1">
      <alignment horizontal="center" vertical="center" wrapText="1"/>
    </xf>
    <xf numFmtId="1" fontId="4" fillId="0" borderId="0" xfId="0" applyNumberFormat="1" applyFont="1" applyAlignment="1">
      <alignment horizontal="center" vertical="center" wrapText="1"/>
    </xf>
    <xf numFmtId="1" fontId="4" fillId="0" borderId="36" xfId="0" applyNumberFormat="1" applyFont="1" applyBorder="1" applyAlignment="1">
      <alignment horizontal="center" vertical="center" wrapText="1"/>
    </xf>
    <xf numFmtId="1" fontId="4" fillId="0" borderId="41" xfId="0" applyNumberFormat="1" applyFont="1" applyBorder="1" applyAlignment="1">
      <alignment horizontal="center" vertical="center" wrapText="1"/>
    </xf>
    <xf numFmtId="1" fontId="4" fillId="0" borderId="14" xfId="0" applyNumberFormat="1" applyFont="1" applyBorder="1" applyAlignment="1">
      <alignment horizontal="center" vertical="center" wrapText="1"/>
    </xf>
    <xf numFmtId="1" fontId="4" fillId="0" borderId="43" xfId="0" applyNumberFormat="1" applyFont="1" applyBorder="1" applyAlignment="1">
      <alignment horizontal="center" vertical="center" wrapText="1"/>
    </xf>
    <xf numFmtId="9" fontId="4" fillId="0" borderId="40" xfId="20" applyFont="1" applyBorder="1" applyAlignment="1">
      <alignment horizontal="center" vertical="center" wrapText="1"/>
    </xf>
    <xf numFmtId="0" fontId="4" fillId="0" borderId="20" xfId="0" applyFont="1" applyBorder="1" applyAlignment="1">
      <alignment horizontal="center" vertical="center" wrapText="1"/>
    </xf>
    <xf numFmtId="0" fontId="0" fillId="0" borderId="30" xfId="0" applyBorder="1" applyAlignment="1">
      <alignment horizontal="center" vertical="center" wrapText="1"/>
    </xf>
    <xf numFmtId="0" fontId="0" fillId="0" borderId="22" xfId="0" applyBorder="1" applyAlignment="1">
      <alignment horizontal="center" vertical="center" wrapText="1"/>
    </xf>
    <xf numFmtId="0" fontId="0" fillId="0" borderId="36" xfId="0" applyBorder="1" applyAlignment="1">
      <alignment horizontal="center" vertical="center" wrapText="1"/>
    </xf>
    <xf numFmtId="0" fontId="0" fillId="0" borderId="18" xfId="0" applyBorder="1" applyAlignment="1">
      <alignment horizontal="center" vertical="center" wrapText="1"/>
    </xf>
    <xf numFmtId="0" fontId="0" fillId="0" borderId="5" xfId="0" applyBorder="1" applyAlignment="1">
      <alignment horizontal="center" vertical="center" wrapText="1"/>
    </xf>
    <xf numFmtId="15" fontId="0" fillId="0" borderId="3" xfId="0" applyNumberFormat="1" applyBorder="1" applyAlignment="1">
      <alignment horizontal="center" vertical="center" wrapText="1"/>
    </xf>
    <xf numFmtId="0" fontId="31" fillId="0" borderId="19" xfId="16" applyFont="1" applyBorder="1" applyAlignment="1">
      <alignment horizontal="justify" vertical="center" wrapText="1"/>
    </xf>
    <xf numFmtId="0" fontId="87" fillId="0" borderId="28" xfId="19" applyBorder="1" applyAlignment="1">
      <alignment horizontal="justify" vertical="center" wrapText="1"/>
    </xf>
    <xf numFmtId="1" fontId="4" fillId="0" borderId="3" xfId="0" applyNumberFormat="1" applyFont="1" applyBorder="1" applyAlignment="1">
      <alignment horizontal="center" vertical="center" wrapText="1"/>
    </xf>
    <xf numFmtId="1" fontId="4" fillId="0" borderId="16" xfId="0" applyNumberFormat="1" applyFont="1" applyBorder="1" applyAlignment="1">
      <alignment horizontal="center" vertical="center" wrapText="1"/>
    </xf>
    <xf numFmtId="1" fontId="4" fillId="0" borderId="40" xfId="0" applyNumberFormat="1" applyFont="1" applyBorder="1" applyAlignment="1">
      <alignment horizontal="center" vertical="center" wrapText="1"/>
    </xf>
    <xf numFmtId="0" fontId="2" fillId="2" borderId="1" xfId="16" applyFont="1" applyFill="1" applyBorder="1" applyAlignment="1">
      <alignment horizontal="center" vertical="center" wrapText="1"/>
    </xf>
    <xf numFmtId="0" fontId="86" fillId="2" borderId="1" xfId="16" applyFill="1" applyBorder="1" applyAlignment="1">
      <alignment horizontal="center" vertical="center" wrapText="1"/>
    </xf>
    <xf numFmtId="0" fontId="4" fillId="0" borderId="44" xfId="0" applyFont="1" applyBorder="1" applyAlignment="1">
      <alignment horizontal="center" vertical="center" wrapText="1"/>
    </xf>
    <xf numFmtId="0" fontId="4" fillId="0" borderId="30" xfId="0" applyFont="1" applyBorder="1" applyAlignment="1">
      <alignment horizontal="center" vertical="center" wrapText="1"/>
    </xf>
    <xf numFmtId="0" fontId="1" fillId="4" borderId="1" xfId="0" applyFont="1" applyFill="1" applyBorder="1" applyAlignment="1">
      <alignment horizontal="left" vertical="center" wrapText="1"/>
    </xf>
    <xf numFmtId="0" fontId="1" fillId="4" borderId="2" xfId="0" applyFont="1" applyFill="1" applyBorder="1" applyAlignment="1">
      <alignment horizontal="left" vertical="center" wrapText="1"/>
    </xf>
    <xf numFmtId="0" fontId="4" fillId="0" borderId="2" xfId="0" applyFont="1" applyBorder="1" applyAlignment="1">
      <alignment horizontal="justify" vertical="center" wrapText="1"/>
    </xf>
    <xf numFmtId="0" fontId="2" fillId="3" borderId="3" xfId="0" applyFont="1" applyFill="1" applyBorder="1" applyAlignment="1">
      <alignment horizontal="center" vertical="center"/>
    </xf>
    <xf numFmtId="0" fontId="4" fillId="0" borderId="19" xfId="0" applyFont="1" applyBorder="1" applyAlignment="1">
      <alignment horizontal="justify" vertical="center" wrapText="1"/>
    </xf>
    <xf numFmtId="0" fontId="4" fillId="0" borderId="54" xfId="0" applyFont="1" applyBorder="1" applyAlignment="1">
      <alignment horizontal="justify" vertical="center"/>
    </xf>
    <xf numFmtId="0" fontId="4" fillId="0" borderId="51" xfId="0" applyFont="1" applyBorder="1" applyAlignment="1">
      <alignment horizontal="justify" vertical="center"/>
    </xf>
    <xf numFmtId="0" fontId="4" fillId="0" borderId="54" xfId="0" applyFont="1" applyBorder="1" applyAlignment="1">
      <alignment horizontal="justify" vertical="center" wrapText="1"/>
    </xf>
    <xf numFmtId="0" fontId="4" fillId="0" borderId="51" xfId="0" applyFont="1" applyBorder="1" applyAlignment="1">
      <alignment horizontal="justify" vertical="center" wrapText="1"/>
    </xf>
    <xf numFmtId="0" fontId="1" fillId="5" borderId="3" xfId="0" applyFont="1" applyFill="1" applyBorder="1" applyAlignment="1">
      <alignment horizontal="left" vertical="center" wrapText="1"/>
    </xf>
    <xf numFmtId="0" fontId="1" fillId="5" borderId="32" xfId="0" applyFont="1" applyFill="1" applyBorder="1" applyAlignment="1">
      <alignment horizontal="left" vertical="center" wrapText="1"/>
    </xf>
    <xf numFmtId="0" fontId="1" fillId="6" borderId="1" xfId="0" applyFont="1" applyFill="1" applyBorder="1" applyAlignment="1">
      <alignment horizontal="left" vertical="center" wrapText="1"/>
    </xf>
    <xf numFmtId="0" fontId="1" fillId="6" borderId="2" xfId="0" applyFont="1" applyFill="1" applyBorder="1" applyAlignment="1">
      <alignment horizontal="left" vertical="center" wrapText="1"/>
    </xf>
    <xf numFmtId="14" fontId="4" fillId="0" borderId="19" xfId="0" applyNumberFormat="1" applyFont="1" applyBorder="1" applyAlignment="1">
      <alignment horizontal="center" vertical="center" wrapText="1"/>
    </xf>
    <xf numFmtId="14" fontId="4" fillId="0" borderId="54" xfId="0" applyNumberFormat="1" applyFont="1" applyBorder="1" applyAlignment="1">
      <alignment horizontal="center" vertical="center" wrapText="1"/>
    </xf>
    <xf numFmtId="14" fontId="4" fillId="0" borderId="28" xfId="0" applyNumberFormat="1" applyFont="1" applyBorder="1" applyAlignment="1">
      <alignment horizontal="center" vertical="center" wrapText="1"/>
    </xf>
    <xf numFmtId="0" fontId="2" fillId="11" borderId="79" xfId="0" applyFont="1" applyFill="1" applyBorder="1" applyAlignment="1">
      <alignment horizontal="center"/>
    </xf>
    <xf numFmtId="0" fontId="2" fillId="11" borderId="65" xfId="0" applyFont="1" applyFill="1" applyBorder="1" applyAlignment="1">
      <alignment horizontal="center"/>
    </xf>
    <xf numFmtId="0" fontId="2" fillId="11" borderId="80" xfId="0" applyFont="1" applyFill="1" applyBorder="1" applyAlignment="1">
      <alignment horizontal="center"/>
    </xf>
    <xf numFmtId="0" fontId="0" fillId="0" borderId="3" xfId="0" applyBorder="1" applyAlignment="1">
      <alignment horizontal="center"/>
    </xf>
    <xf numFmtId="0" fontId="0" fillId="0" borderId="1" xfId="0" applyBorder="1" applyAlignment="1">
      <alignment horizontal="justify" vertical="center" wrapText="1"/>
    </xf>
    <xf numFmtId="165" fontId="4" fillId="8" borderId="1" xfId="20" applyNumberFormat="1" applyFont="1" applyFill="1" applyBorder="1" applyAlignment="1">
      <alignment horizontal="center" vertical="center" wrapText="1"/>
    </xf>
    <xf numFmtId="9" fontId="0" fillId="0" borderId="1" xfId="0" applyNumberFormat="1" applyBorder="1" applyAlignment="1">
      <alignment horizontal="center" vertical="center" wrapText="1"/>
    </xf>
    <xf numFmtId="165" fontId="0" fillId="0" borderId="1" xfId="0" applyNumberFormat="1" applyBorder="1" applyAlignment="1">
      <alignment horizontal="justify" vertical="center" wrapText="1"/>
    </xf>
    <xf numFmtId="0" fontId="0" fillId="0" borderId="1" xfId="0" applyBorder="1" applyAlignment="1">
      <alignment vertical="center" wrapText="1"/>
    </xf>
    <xf numFmtId="14" fontId="4" fillId="0" borderId="1" xfId="0" applyNumberFormat="1" applyFont="1" applyBorder="1" applyAlignment="1">
      <alignment horizontal="justify" vertical="center" wrapText="1"/>
    </xf>
    <xf numFmtId="14" fontId="0" fillId="0" borderId="1" xfId="0" applyNumberFormat="1" applyBorder="1" applyAlignment="1">
      <alignment horizontal="justify" vertical="center" wrapText="1"/>
    </xf>
    <xf numFmtId="0" fontId="2" fillId="11" borderId="19" xfId="0" applyFont="1" applyFill="1" applyBorder="1" applyAlignment="1">
      <alignment horizontal="center"/>
    </xf>
    <xf numFmtId="0" fontId="2" fillId="11" borderId="28" xfId="0" applyFont="1" applyFill="1" applyBorder="1" applyAlignment="1">
      <alignment horizontal="center"/>
    </xf>
    <xf numFmtId="0" fontId="0" fillId="3" borderId="31" xfId="0" applyFill="1" applyBorder="1" applyAlignment="1">
      <alignment horizontal="center"/>
    </xf>
    <xf numFmtId="0" fontId="0" fillId="3" borderId="15" xfId="0" applyFill="1" applyBorder="1" applyAlignment="1">
      <alignment horizontal="center"/>
    </xf>
    <xf numFmtId="0" fontId="0" fillId="3" borderId="39" xfId="0" applyFill="1" applyBorder="1" applyAlignment="1">
      <alignment horizontal="center"/>
    </xf>
    <xf numFmtId="0" fontId="2" fillId="3" borderId="23" xfId="0" applyFont="1" applyFill="1" applyBorder="1" applyAlignment="1">
      <alignment horizontal="center" vertical="center"/>
    </xf>
    <xf numFmtId="0" fontId="2" fillId="3" borderId="77" xfId="0" applyFont="1" applyFill="1" applyBorder="1" applyAlignment="1">
      <alignment horizontal="center" vertical="center"/>
    </xf>
    <xf numFmtId="0" fontId="2" fillId="3" borderId="35" xfId="0" applyFont="1" applyFill="1" applyBorder="1" applyAlignment="1">
      <alignment horizontal="center" vertical="center"/>
    </xf>
    <xf numFmtId="9" fontId="4" fillId="0" borderId="18" xfId="0" applyNumberFormat="1" applyFont="1" applyBorder="1" applyAlignment="1">
      <alignment horizontal="center" vertical="center" wrapText="1"/>
    </xf>
    <xf numFmtId="9" fontId="4" fillId="0" borderId="4" xfId="0" applyNumberFormat="1" applyFont="1" applyBorder="1" applyAlignment="1">
      <alignment horizontal="center" vertical="center" wrapText="1"/>
    </xf>
    <xf numFmtId="9" fontId="4" fillId="0" borderId="5" xfId="0" applyNumberFormat="1" applyFont="1" applyBorder="1" applyAlignment="1">
      <alignment horizontal="center" vertical="center" wrapText="1"/>
    </xf>
    <xf numFmtId="0" fontId="86" fillId="0" borderId="19" xfId="16" applyBorder="1" applyAlignment="1">
      <alignment horizontal="justify" vertical="center" wrapText="1"/>
    </xf>
    <xf numFmtId="0" fontId="86" fillId="0" borderId="28" xfId="16" applyBorder="1" applyAlignment="1">
      <alignment horizontal="justify" vertical="center" wrapText="1"/>
    </xf>
    <xf numFmtId="0" fontId="86" fillId="0" borderId="19" xfId="16" applyBorder="1" applyAlignment="1">
      <alignment horizontal="center" vertical="center" wrapText="1"/>
    </xf>
    <xf numFmtId="0" fontId="86" fillId="0" borderId="28" xfId="16" applyBorder="1" applyAlignment="1">
      <alignment horizontal="center" vertical="center" wrapText="1"/>
    </xf>
    <xf numFmtId="0" fontId="4" fillId="0" borderId="1" xfId="15" applyBorder="1" applyAlignment="1">
      <alignment horizontal="justify" vertical="center" wrapText="1"/>
    </xf>
    <xf numFmtId="1" fontId="4" fillId="0" borderId="1" xfId="15" applyNumberFormat="1" applyBorder="1" applyAlignment="1">
      <alignment horizontal="center" vertical="center" wrapText="1"/>
    </xf>
    <xf numFmtId="9" fontId="4" fillId="0" borderId="1" xfId="21" applyFont="1" applyBorder="1" applyAlignment="1">
      <alignment horizontal="center" vertical="center" wrapText="1"/>
    </xf>
    <xf numFmtId="165" fontId="4" fillId="8" borderId="1" xfId="21" applyNumberFormat="1" applyFont="1" applyFill="1" applyBorder="1" applyAlignment="1">
      <alignment horizontal="center" vertical="center" wrapText="1"/>
    </xf>
    <xf numFmtId="14" fontId="4" fillId="0" borderId="1" xfId="15" applyNumberFormat="1" applyBorder="1" applyAlignment="1">
      <alignment horizontal="justify" vertical="center" wrapText="1"/>
    </xf>
    <xf numFmtId="0" fontId="0" fillId="7" borderId="3" xfId="0" applyFill="1" applyBorder="1" applyAlignment="1">
      <alignment horizontal="center" vertical="center" wrapText="1"/>
    </xf>
    <xf numFmtId="0" fontId="0" fillId="7" borderId="16" xfId="0" applyFill="1" applyBorder="1" applyAlignment="1">
      <alignment horizontal="center" vertical="center" wrapText="1"/>
    </xf>
    <xf numFmtId="0" fontId="0" fillId="7" borderId="50" xfId="0" applyFill="1" applyBorder="1" applyAlignment="1">
      <alignment horizontal="center" vertical="center" wrapText="1"/>
    </xf>
    <xf numFmtId="14" fontId="0" fillId="0" borderId="3" xfId="0" applyNumberFormat="1" applyBorder="1" applyAlignment="1">
      <alignment horizontal="center" vertical="center" wrapText="1"/>
    </xf>
    <xf numFmtId="14" fontId="0" fillId="0" borderId="16" xfId="0" applyNumberFormat="1" applyBorder="1" applyAlignment="1">
      <alignment horizontal="center" vertical="center" wrapText="1"/>
    </xf>
    <xf numFmtId="14" fontId="0" fillId="0" borderId="50" xfId="0" applyNumberFormat="1" applyBorder="1" applyAlignment="1">
      <alignment horizontal="center" vertical="center" wrapText="1"/>
    </xf>
    <xf numFmtId="0" fontId="4" fillId="7" borderId="20" xfId="0" applyFont="1" applyFill="1" applyBorder="1" applyAlignment="1">
      <alignment horizontal="justify" vertical="center" wrapText="1"/>
    </xf>
    <xf numFmtId="0" fontId="4" fillId="7" borderId="44" xfId="0" applyFont="1" applyFill="1" applyBorder="1" applyAlignment="1">
      <alignment horizontal="justify" vertical="center" wrapText="1"/>
    </xf>
    <xf numFmtId="0" fontId="4" fillId="7" borderId="30" xfId="0" applyFont="1" applyFill="1" applyBorder="1" applyAlignment="1">
      <alignment horizontal="justify" vertical="center" wrapText="1"/>
    </xf>
    <xf numFmtId="0" fontId="4" fillId="7" borderId="22" xfId="0" applyFont="1" applyFill="1" applyBorder="1" applyAlignment="1">
      <alignment horizontal="justify" vertical="center" wrapText="1"/>
    </xf>
    <xf numFmtId="0" fontId="4" fillId="7" borderId="0" xfId="0" applyFont="1" applyFill="1" applyAlignment="1">
      <alignment horizontal="justify" vertical="center" wrapText="1"/>
    </xf>
    <xf numFmtId="0" fontId="4" fillId="7" borderId="36" xfId="0" applyFont="1" applyFill="1" applyBorder="1" applyAlignment="1">
      <alignment horizontal="justify" vertical="center" wrapText="1"/>
    </xf>
    <xf numFmtId="0" fontId="4" fillId="7" borderId="18" xfId="0" applyFont="1" applyFill="1" applyBorder="1" applyAlignment="1">
      <alignment horizontal="justify" vertical="center" wrapText="1"/>
    </xf>
    <xf numFmtId="0" fontId="4" fillId="7" borderId="4" xfId="0" applyFont="1" applyFill="1" applyBorder="1" applyAlignment="1">
      <alignment horizontal="justify" vertical="center" wrapText="1"/>
    </xf>
    <xf numFmtId="0" fontId="4" fillId="7" borderId="5" xfId="0" applyFont="1" applyFill="1" applyBorder="1" applyAlignment="1">
      <alignment horizontal="justify" vertical="center" wrapText="1"/>
    </xf>
    <xf numFmtId="0" fontId="4" fillId="7" borderId="3" xfId="0" applyFont="1" applyFill="1" applyBorder="1" applyAlignment="1">
      <alignment horizontal="center" vertical="center" wrapText="1"/>
    </xf>
    <xf numFmtId="0" fontId="4" fillId="7" borderId="16" xfId="0" applyFont="1" applyFill="1" applyBorder="1" applyAlignment="1">
      <alignment horizontal="center" vertical="center" wrapText="1"/>
    </xf>
    <xf numFmtId="0" fontId="4" fillId="7" borderId="50" xfId="0" applyFont="1" applyFill="1" applyBorder="1" applyAlignment="1">
      <alignment horizontal="center" vertical="center" wrapText="1"/>
    </xf>
    <xf numFmtId="0" fontId="0" fillId="0" borderId="20" xfId="0" applyBorder="1" applyAlignment="1">
      <alignment horizontal="justify" vertical="center" wrapText="1"/>
    </xf>
    <xf numFmtId="0" fontId="0" fillId="0" borderId="44" xfId="0" applyBorder="1" applyAlignment="1">
      <alignment horizontal="justify" vertical="center" wrapText="1"/>
    </xf>
    <xf numFmtId="0" fontId="0" fillId="0" borderId="30" xfId="0" applyBorder="1" applyAlignment="1">
      <alignment horizontal="justify" vertical="center" wrapText="1"/>
    </xf>
    <xf numFmtId="0" fontId="0" fillId="0" borderId="22" xfId="0" applyBorder="1" applyAlignment="1">
      <alignment horizontal="justify" vertical="center" wrapText="1"/>
    </xf>
    <xf numFmtId="0" fontId="0" fillId="0" borderId="0" xfId="0" applyAlignment="1">
      <alignment horizontal="justify" vertical="center" wrapText="1"/>
    </xf>
    <xf numFmtId="0" fontId="0" fillId="0" borderId="36" xfId="0" applyBorder="1" applyAlignment="1">
      <alignment horizontal="justify" vertical="center" wrapText="1"/>
    </xf>
    <xf numFmtId="0" fontId="0" fillId="0" borderId="18" xfId="0" applyBorder="1" applyAlignment="1">
      <alignment horizontal="justify" vertical="center" wrapText="1"/>
    </xf>
    <xf numFmtId="0" fontId="0" fillId="0" borderId="4" xfId="0" applyBorder="1" applyAlignment="1">
      <alignment horizontal="justify" vertical="center" wrapText="1"/>
    </xf>
    <xf numFmtId="0" fontId="0" fillId="0" borderId="20" xfId="0" applyBorder="1" applyAlignment="1">
      <alignment horizontal="center" vertical="center" wrapText="1"/>
    </xf>
    <xf numFmtId="0" fontId="0" fillId="0" borderId="44" xfId="0" applyBorder="1" applyAlignment="1">
      <alignment horizontal="center" vertical="center" wrapText="1"/>
    </xf>
    <xf numFmtId="0" fontId="0" fillId="0" borderId="0" xfId="0"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xf>
    <xf numFmtId="14" fontId="2" fillId="0" borderId="3" xfId="0" applyNumberFormat="1" applyFont="1" applyBorder="1" applyAlignment="1">
      <alignment horizontal="center" vertical="center" wrapText="1"/>
    </xf>
    <xf numFmtId="14" fontId="2" fillId="0" borderId="16" xfId="0" applyNumberFormat="1" applyFont="1" applyBorder="1" applyAlignment="1">
      <alignment horizontal="center" vertical="center" wrapText="1"/>
    </xf>
    <xf numFmtId="14" fontId="2" fillId="0" borderId="50" xfId="0" applyNumberFormat="1" applyFont="1" applyBorder="1" applyAlignment="1">
      <alignment horizontal="center" vertical="center" wrapText="1"/>
    </xf>
    <xf numFmtId="0" fontId="4" fillId="0" borderId="20" xfId="0" applyFont="1" applyBorder="1" applyAlignment="1">
      <alignment horizontal="justify" vertical="center" wrapText="1"/>
    </xf>
    <xf numFmtId="0" fontId="4" fillId="0" borderId="44" xfId="0" applyFont="1" applyBorder="1" applyAlignment="1">
      <alignment horizontal="justify" vertical="center" wrapText="1"/>
    </xf>
    <xf numFmtId="0" fontId="4" fillId="0" borderId="30" xfId="0" applyFont="1" applyBorder="1" applyAlignment="1">
      <alignment horizontal="justify" vertical="center" wrapText="1"/>
    </xf>
    <xf numFmtId="0" fontId="4" fillId="0" borderId="22" xfId="0" applyFont="1" applyBorder="1" applyAlignment="1">
      <alignment horizontal="justify" vertical="center" wrapText="1"/>
    </xf>
    <xf numFmtId="0" fontId="4" fillId="0" borderId="0" xfId="0" applyFont="1" applyAlignment="1">
      <alignment horizontal="justify" vertical="center" wrapText="1"/>
    </xf>
    <xf numFmtId="0" fontId="4" fillId="0" borderId="36" xfId="0" applyFont="1" applyBorder="1" applyAlignment="1">
      <alignment horizontal="justify" vertical="center" wrapText="1"/>
    </xf>
    <xf numFmtId="0" fontId="4" fillId="0" borderId="18" xfId="0" applyFont="1" applyBorder="1" applyAlignment="1">
      <alignment horizontal="justify" vertical="center" wrapText="1"/>
    </xf>
    <xf numFmtId="0" fontId="4" fillId="0" borderId="4" xfId="0" applyFont="1" applyBorder="1" applyAlignment="1">
      <alignment horizontal="justify" vertical="center" wrapText="1"/>
    </xf>
    <xf numFmtId="0" fontId="4" fillId="0" borderId="5" xfId="0" applyFont="1" applyBorder="1" applyAlignment="1">
      <alignment horizontal="justify" vertical="center" wrapText="1"/>
    </xf>
    <xf numFmtId="14" fontId="2" fillId="7" borderId="3" xfId="0" applyNumberFormat="1" applyFont="1" applyFill="1" applyBorder="1" applyAlignment="1">
      <alignment horizontal="center" vertical="center" wrapText="1"/>
    </xf>
    <xf numFmtId="14" fontId="2" fillId="7" borderId="16" xfId="0" applyNumberFormat="1" applyFont="1" applyFill="1" applyBorder="1" applyAlignment="1">
      <alignment horizontal="center" vertical="center" wrapText="1"/>
    </xf>
    <xf numFmtId="14" fontId="2" fillId="7" borderId="50" xfId="0" applyNumberFormat="1" applyFont="1" applyFill="1" applyBorder="1" applyAlignment="1">
      <alignment horizontal="center" vertical="center" wrapText="1"/>
    </xf>
    <xf numFmtId="14" fontId="0" fillId="0" borderId="1" xfId="0" applyNumberFormat="1" applyBorder="1" applyAlignment="1">
      <alignment horizontal="center" vertical="center" wrapText="1"/>
    </xf>
    <xf numFmtId="14" fontId="0" fillId="7" borderId="3" xfId="0" applyNumberFormat="1" applyFill="1" applyBorder="1" applyAlignment="1">
      <alignment horizontal="center" vertical="center" wrapText="1"/>
    </xf>
    <xf numFmtId="14" fontId="0" fillId="7" borderId="16" xfId="0" applyNumberFormat="1" applyFill="1" applyBorder="1" applyAlignment="1">
      <alignment horizontal="center" vertical="center" wrapText="1"/>
    </xf>
    <xf numFmtId="14" fontId="0" fillId="7" borderId="50" xfId="0" applyNumberFormat="1" applyFill="1" applyBorder="1" applyAlignment="1">
      <alignment horizontal="center" vertical="center" wrapText="1"/>
    </xf>
    <xf numFmtId="2" fontId="2" fillId="11" borderId="19" xfId="0" applyNumberFormat="1" applyFont="1" applyFill="1" applyBorder="1" applyAlignment="1">
      <alignment horizontal="center"/>
    </xf>
    <xf numFmtId="2" fontId="2" fillId="11" borderId="54" xfId="0" applyNumberFormat="1" applyFont="1" applyFill="1" applyBorder="1" applyAlignment="1">
      <alignment horizontal="center"/>
    </xf>
    <xf numFmtId="2" fontId="2" fillId="11" borderId="28" xfId="0" applyNumberFormat="1" applyFont="1" applyFill="1" applyBorder="1" applyAlignment="1">
      <alignment horizontal="center"/>
    </xf>
    <xf numFmtId="0" fontId="1" fillId="5" borderId="19" xfId="0" applyFont="1" applyFill="1" applyBorder="1" applyAlignment="1">
      <alignment horizontal="center" vertical="center" wrapText="1"/>
    </xf>
    <xf numFmtId="0" fontId="1" fillId="5" borderId="54" xfId="0" applyFont="1" applyFill="1" applyBorder="1" applyAlignment="1">
      <alignment horizontal="center" vertical="center" wrapText="1"/>
    </xf>
    <xf numFmtId="0" fontId="1" fillId="5" borderId="51" xfId="0" applyFont="1" applyFill="1" applyBorder="1" applyAlignment="1">
      <alignment horizontal="center" vertical="center" wrapText="1"/>
    </xf>
    <xf numFmtId="14" fontId="5" fillId="7" borderId="3" xfId="0" applyNumberFormat="1" applyFont="1" applyFill="1" applyBorder="1" applyAlignment="1">
      <alignment horizontal="center" vertical="center" wrapText="1"/>
    </xf>
    <xf numFmtId="0" fontId="0" fillId="7" borderId="20" xfId="0" applyFill="1" applyBorder="1" applyAlignment="1">
      <alignment horizontal="justify" vertical="center" wrapText="1"/>
    </xf>
    <xf numFmtId="0" fontId="0" fillId="7" borderId="44" xfId="0" applyFill="1" applyBorder="1" applyAlignment="1">
      <alignment horizontal="justify" vertical="center" wrapText="1"/>
    </xf>
    <xf numFmtId="0" fontId="0" fillId="7" borderId="30" xfId="0" applyFill="1" applyBorder="1" applyAlignment="1">
      <alignment horizontal="justify" vertical="center" wrapText="1"/>
    </xf>
    <xf numFmtId="0" fontId="0" fillId="7" borderId="22" xfId="0" applyFill="1" applyBorder="1" applyAlignment="1">
      <alignment horizontal="justify" vertical="center" wrapText="1"/>
    </xf>
    <xf numFmtId="0" fontId="0" fillId="7" borderId="0" xfId="0" applyFill="1" applyAlignment="1">
      <alignment horizontal="justify" vertical="center" wrapText="1"/>
    </xf>
    <xf numFmtId="0" fontId="0" fillId="7" borderId="36" xfId="0" applyFill="1" applyBorder="1" applyAlignment="1">
      <alignment horizontal="justify" vertical="center" wrapText="1"/>
    </xf>
    <xf numFmtId="0" fontId="0" fillId="7" borderId="18" xfId="0" applyFill="1" applyBorder="1" applyAlignment="1">
      <alignment horizontal="justify" vertical="center" wrapText="1"/>
    </xf>
    <xf numFmtId="0" fontId="0" fillId="7" borderId="4" xfId="0" applyFill="1" applyBorder="1" applyAlignment="1">
      <alignment horizontal="justify" vertical="center" wrapText="1"/>
    </xf>
    <xf numFmtId="0" fontId="0" fillId="7" borderId="5" xfId="0" applyFill="1" applyBorder="1" applyAlignment="1">
      <alignment horizontal="justify" vertical="center" wrapText="1"/>
    </xf>
    <xf numFmtId="1" fontId="4" fillId="0" borderId="18" xfId="0" applyNumberFormat="1" applyFont="1" applyBorder="1" applyAlignment="1">
      <alignment horizontal="center" vertical="center" wrapText="1"/>
    </xf>
    <xf numFmtId="1" fontId="4" fillId="0" borderId="4" xfId="0" applyNumberFormat="1" applyFont="1" applyBorder="1" applyAlignment="1">
      <alignment horizontal="center" vertical="center" wrapText="1"/>
    </xf>
    <xf numFmtId="1" fontId="4" fillId="0" borderId="5" xfId="0" applyNumberFormat="1" applyFont="1" applyBorder="1" applyAlignment="1">
      <alignment horizontal="center" vertical="center" wrapText="1"/>
    </xf>
    <xf numFmtId="1" fontId="4" fillId="0" borderId="50" xfId="0" applyNumberFormat="1" applyFont="1" applyBorder="1" applyAlignment="1">
      <alignment horizontal="center" vertical="center" wrapText="1"/>
    </xf>
    <xf numFmtId="14" fontId="5" fillId="3" borderId="3" xfId="0" applyNumberFormat="1" applyFont="1" applyFill="1" applyBorder="1" applyAlignment="1">
      <alignment horizontal="center" vertical="center" wrapText="1"/>
    </xf>
    <xf numFmtId="14" fontId="2" fillId="3" borderId="16" xfId="0" applyNumberFormat="1" applyFont="1" applyFill="1" applyBorder="1" applyAlignment="1">
      <alignment horizontal="center" vertical="center" wrapText="1"/>
    </xf>
    <xf numFmtId="14" fontId="2" fillId="3" borderId="50" xfId="0" applyNumberFormat="1" applyFont="1" applyFill="1" applyBorder="1" applyAlignment="1">
      <alignment horizontal="center" vertical="center" wrapText="1"/>
    </xf>
    <xf numFmtId="0" fontId="0" fillId="3" borderId="20" xfId="0" applyFill="1" applyBorder="1" applyAlignment="1">
      <alignment horizontal="justify" vertical="center" wrapText="1"/>
    </xf>
    <xf numFmtId="0" fontId="0" fillId="3" borderId="44" xfId="0" applyFill="1" applyBorder="1" applyAlignment="1">
      <alignment horizontal="justify" vertical="center" wrapText="1"/>
    </xf>
    <xf numFmtId="0" fontId="0" fillId="3" borderId="30" xfId="0" applyFill="1" applyBorder="1" applyAlignment="1">
      <alignment horizontal="justify" vertical="center" wrapText="1"/>
    </xf>
    <xf numFmtId="0" fontId="0" fillId="3" borderId="0" xfId="0" applyFill="1" applyAlignment="1">
      <alignment horizontal="justify" vertical="center" wrapText="1"/>
    </xf>
    <xf numFmtId="0" fontId="0" fillId="3" borderId="18" xfId="0" applyFill="1" applyBorder="1" applyAlignment="1">
      <alignment horizontal="justify" vertical="center" wrapText="1"/>
    </xf>
    <xf numFmtId="0" fontId="0" fillId="3" borderId="4" xfId="0" applyFill="1" applyBorder="1" applyAlignment="1">
      <alignment horizontal="justify" vertical="center" wrapText="1"/>
    </xf>
    <xf numFmtId="0" fontId="0" fillId="3" borderId="5" xfId="0" applyFill="1" applyBorder="1" applyAlignment="1">
      <alignment horizontal="justify" vertical="center" wrapText="1"/>
    </xf>
    <xf numFmtId="0" fontId="4" fillId="3" borderId="3"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50" xfId="0" applyFont="1" applyFill="1" applyBorder="1" applyAlignment="1">
      <alignment horizontal="center" vertical="center" wrapText="1"/>
    </xf>
    <xf numFmtId="14" fontId="0" fillId="3" borderId="3" xfId="0" applyNumberFormat="1" applyFill="1" applyBorder="1" applyAlignment="1">
      <alignment horizontal="center" vertical="center" wrapText="1"/>
    </xf>
    <xf numFmtId="14" fontId="0" fillId="3" borderId="16" xfId="0" applyNumberFormat="1" applyFill="1" applyBorder="1" applyAlignment="1">
      <alignment horizontal="center" vertical="center" wrapText="1"/>
    </xf>
    <xf numFmtId="14" fontId="0" fillId="3" borderId="50" xfId="0" applyNumberFormat="1" applyFill="1" applyBorder="1" applyAlignment="1">
      <alignment horizontal="center" vertical="center" wrapText="1"/>
    </xf>
    <xf numFmtId="0" fontId="92" fillId="0" borderId="3" xfId="0" applyFont="1" applyBorder="1" applyAlignment="1">
      <alignment horizontal="justify" vertical="center" wrapText="1"/>
    </xf>
    <xf numFmtId="0" fontId="92" fillId="0" borderId="16" xfId="0" applyFont="1" applyBorder="1" applyAlignment="1">
      <alignment horizontal="justify" vertical="center" wrapText="1"/>
    </xf>
    <xf numFmtId="0" fontId="92" fillId="0" borderId="50" xfId="0" applyFont="1" applyBorder="1" applyAlignment="1">
      <alignment horizontal="justify" vertical="center" wrapText="1"/>
    </xf>
    <xf numFmtId="0" fontId="92" fillId="0" borderId="3" xfId="0" applyFont="1" applyBorder="1" applyAlignment="1">
      <alignment horizontal="center" vertical="center" wrapText="1"/>
    </xf>
    <xf numFmtId="0" fontId="92" fillId="0" borderId="16" xfId="0" applyFont="1" applyBorder="1" applyAlignment="1">
      <alignment horizontal="center" vertical="center" wrapText="1"/>
    </xf>
    <xf numFmtId="0" fontId="92" fillId="0" borderId="50" xfId="0" applyFont="1" applyBorder="1" applyAlignment="1">
      <alignment horizontal="center" vertical="center" wrapText="1"/>
    </xf>
    <xf numFmtId="0" fontId="4" fillId="30" borderId="3" xfId="0" applyFont="1" applyFill="1" applyBorder="1" applyAlignment="1">
      <alignment horizontal="center" vertical="center" wrapText="1"/>
    </xf>
    <xf numFmtId="0" fontId="4" fillId="30" borderId="16" xfId="0" applyFont="1" applyFill="1" applyBorder="1" applyAlignment="1">
      <alignment horizontal="center" vertical="center" wrapText="1"/>
    </xf>
    <xf numFmtId="0" fontId="4" fillId="30" borderId="50" xfId="0" applyFont="1" applyFill="1" applyBorder="1" applyAlignment="1">
      <alignment horizontal="center" vertical="center" wrapText="1"/>
    </xf>
    <xf numFmtId="0" fontId="0" fillId="0" borderId="20" xfId="0" applyBorder="1" applyAlignment="1">
      <alignment horizontal="center" wrapText="1"/>
    </xf>
    <xf numFmtId="0" fontId="0" fillId="0" borderId="44" xfId="0" applyBorder="1" applyAlignment="1">
      <alignment horizontal="center" wrapText="1"/>
    </xf>
    <xf numFmtId="0" fontId="0" fillId="0" borderId="30" xfId="0" applyBorder="1" applyAlignment="1">
      <alignment horizontal="center" wrapText="1"/>
    </xf>
    <xf numFmtId="0" fontId="0" fillId="0" borderId="22" xfId="0" applyBorder="1" applyAlignment="1">
      <alignment horizontal="center" wrapText="1"/>
    </xf>
    <xf numFmtId="0" fontId="0" fillId="0" borderId="0" xfId="0" applyAlignment="1">
      <alignment horizontal="center" wrapText="1"/>
    </xf>
    <xf numFmtId="0" fontId="0" fillId="0" borderId="36" xfId="0" applyBorder="1" applyAlignment="1">
      <alignment horizontal="center" wrapText="1"/>
    </xf>
    <xf numFmtId="0" fontId="0" fillId="0" borderId="18" xfId="0" applyBorder="1" applyAlignment="1">
      <alignment horizontal="center" wrapText="1"/>
    </xf>
    <xf numFmtId="0" fontId="0" fillId="0" borderId="4" xfId="0" applyBorder="1" applyAlignment="1">
      <alignment horizontal="center" wrapText="1"/>
    </xf>
    <xf numFmtId="0" fontId="0" fillId="0" borderId="5" xfId="0" applyBorder="1" applyAlignment="1">
      <alignment horizontal="center" wrapText="1"/>
    </xf>
    <xf numFmtId="0" fontId="0" fillId="0" borderId="44" xfId="0" applyBorder="1" applyAlignment="1">
      <alignment horizontal="center"/>
    </xf>
    <xf numFmtId="0" fontId="0" fillId="0" borderId="30" xfId="0" applyBorder="1" applyAlignment="1">
      <alignment horizontal="center"/>
    </xf>
    <xf numFmtId="0" fontId="0" fillId="0" borderId="22" xfId="0" applyBorder="1" applyAlignment="1">
      <alignment horizontal="center"/>
    </xf>
    <xf numFmtId="0" fontId="0" fillId="0" borderId="0" xfId="0" applyAlignment="1">
      <alignment horizontal="center"/>
    </xf>
    <xf numFmtId="0" fontId="0" fillId="0" borderId="36" xfId="0" applyBorder="1" applyAlignment="1">
      <alignment horizontal="center"/>
    </xf>
    <xf numFmtId="0" fontId="0" fillId="0" borderId="18"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92" fillId="0" borderId="20" xfId="0" applyFont="1" applyBorder="1" applyAlignment="1">
      <alignment vertical="center" wrapText="1"/>
    </xf>
    <xf numFmtId="0" fontId="92" fillId="0" borderId="44" xfId="0" applyFont="1" applyBorder="1" applyAlignment="1">
      <alignment vertical="center" wrapText="1"/>
    </xf>
    <xf numFmtId="0" fontId="92" fillId="0" borderId="30" xfId="0" applyFont="1" applyBorder="1" applyAlignment="1">
      <alignment vertical="center" wrapText="1"/>
    </xf>
    <xf numFmtId="0" fontId="92" fillId="0" borderId="22" xfId="0" applyFont="1" applyBorder="1" applyAlignment="1">
      <alignment vertical="center" wrapText="1"/>
    </xf>
    <xf numFmtId="0" fontId="92" fillId="0" borderId="0" xfId="0" applyFont="1" applyAlignment="1">
      <alignment vertical="center" wrapText="1"/>
    </xf>
    <xf numFmtId="0" fontId="92" fillId="0" borderId="36" xfId="0" applyFont="1" applyBorder="1" applyAlignment="1">
      <alignment vertical="center" wrapText="1"/>
    </xf>
    <xf numFmtId="0" fontId="92" fillId="0" borderId="18" xfId="0" applyFont="1" applyBorder="1" applyAlignment="1">
      <alignment vertical="center" wrapText="1"/>
    </xf>
    <xf numFmtId="0" fontId="92" fillId="0" borderId="4" xfId="0" applyFont="1" applyBorder="1" applyAlignment="1">
      <alignment vertical="center" wrapText="1"/>
    </xf>
    <xf numFmtId="0" fontId="92" fillId="0" borderId="5" xfId="0" applyFont="1" applyBorder="1" applyAlignment="1">
      <alignment vertical="center" wrapText="1"/>
    </xf>
    <xf numFmtId="0" fontId="0" fillId="0" borderId="28" xfId="0" applyBorder="1" applyAlignment="1">
      <alignment horizontal="left" vertical="center" wrapText="1"/>
    </xf>
    <xf numFmtId="10" fontId="4" fillId="0" borderId="20" xfId="0" applyNumberFormat="1" applyFont="1" applyBorder="1" applyAlignment="1">
      <alignment horizontal="center" vertical="center" wrapText="1"/>
    </xf>
    <xf numFmtId="10" fontId="4" fillId="0" borderId="44" xfId="0" applyNumberFormat="1" applyFont="1" applyBorder="1" applyAlignment="1">
      <alignment horizontal="center" vertical="center" wrapText="1"/>
    </xf>
    <xf numFmtId="10" fontId="4" fillId="0" borderId="30" xfId="0" applyNumberFormat="1" applyFont="1" applyBorder="1" applyAlignment="1">
      <alignment horizontal="center" vertical="center" wrapText="1"/>
    </xf>
    <xf numFmtId="10" fontId="4" fillId="0" borderId="22" xfId="0" applyNumberFormat="1" applyFont="1" applyBorder="1" applyAlignment="1">
      <alignment horizontal="center" vertical="center" wrapText="1"/>
    </xf>
    <xf numFmtId="10" fontId="4" fillId="0" borderId="0" xfId="0" applyNumberFormat="1" applyFont="1" applyAlignment="1">
      <alignment horizontal="center" vertical="center" wrapText="1"/>
    </xf>
    <xf numFmtId="10" fontId="4" fillId="0" borderId="36" xfId="0" applyNumberFormat="1" applyFont="1" applyBorder="1" applyAlignment="1">
      <alignment horizontal="center" vertical="center" wrapText="1"/>
    </xf>
    <xf numFmtId="10" fontId="4" fillId="0" borderId="18" xfId="0" applyNumberFormat="1" applyFont="1" applyBorder="1" applyAlignment="1">
      <alignment horizontal="center" vertical="center" wrapText="1"/>
    </xf>
    <xf numFmtId="10" fontId="4" fillId="0" borderId="4" xfId="0" applyNumberFormat="1" applyFont="1" applyBorder="1" applyAlignment="1">
      <alignment horizontal="center" vertical="center" wrapText="1"/>
    </xf>
    <xf numFmtId="10" fontId="4" fillId="0" borderId="5" xfId="0" applyNumberFormat="1" applyFont="1" applyBorder="1" applyAlignment="1">
      <alignment horizontal="center" vertical="center" wrapText="1"/>
    </xf>
    <xf numFmtId="0" fontId="0" fillId="5" borderId="19" xfId="0" applyFill="1" applyBorder="1" applyAlignment="1">
      <alignment horizontal="center" vertical="center" wrapText="1"/>
    </xf>
    <xf numFmtId="0" fontId="0" fillId="5" borderId="28" xfId="0" applyFill="1" applyBorder="1" applyAlignment="1">
      <alignment horizontal="center" vertical="center" wrapText="1"/>
    </xf>
    <xf numFmtId="0" fontId="4" fillId="0" borderId="19" xfId="0" applyFont="1" applyBorder="1" applyAlignment="1">
      <alignment vertical="center" wrapText="1"/>
    </xf>
    <xf numFmtId="0" fontId="0" fillId="0" borderId="28" xfId="0" applyBorder="1" applyAlignment="1">
      <alignment vertical="center" wrapText="1"/>
    </xf>
    <xf numFmtId="0" fontId="4" fillId="0" borderId="3" xfId="15" applyBorder="1" applyAlignment="1">
      <alignment horizontal="center" vertical="center" wrapText="1"/>
    </xf>
    <xf numFmtId="0" fontId="4" fillId="0" borderId="50" xfId="15" applyBorder="1" applyAlignment="1">
      <alignment horizontal="center" vertical="center" wrapText="1"/>
    </xf>
    <xf numFmtId="14" fontId="4" fillId="0" borderId="3" xfId="15" applyNumberFormat="1" applyBorder="1" applyAlignment="1">
      <alignment horizontal="center" vertical="center" wrapText="1"/>
    </xf>
    <xf numFmtId="14" fontId="4" fillId="0" borderId="50" xfId="15" applyNumberFormat="1" applyBorder="1" applyAlignment="1">
      <alignment horizontal="center" vertical="center" wrapText="1"/>
    </xf>
    <xf numFmtId="1" fontId="4" fillId="0" borderId="3" xfId="15" applyNumberFormat="1" applyBorder="1" applyAlignment="1">
      <alignment horizontal="center" vertical="center" wrapText="1"/>
    </xf>
    <xf numFmtId="1" fontId="4" fillId="0" borderId="50" xfId="15" applyNumberFormat="1" applyBorder="1" applyAlignment="1">
      <alignment horizontal="center" vertical="center" wrapText="1"/>
    </xf>
    <xf numFmtId="9" fontId="4" fillId="8" borderId="3" xfId="20" applyFont="1" applyFill="1" applyBorder="1" applyAlignment="1">
      <alignment horizontal="center" vertical="center" wrapText="1"/>
    </xf>
    <xf numFmtId="9" fontId="4" fillId="8" borderId="50" xfId="20" applyFont="1" applyFill="1" applyBorder="1" applyAlignment="1">
      <alignment horizontal="center" vertical="center" wrapText="1"/>
    </xf>
    <xf numFmtId="0" fontId="21" fillId="0" borderId="3" xfId="15" applyFont="1" applyBorder="1" applyAlignment="1">
      <alignment horizontal="justify" vertical="center" wrapText="1"/>
    </xf>
    <xf numFmtId="0" fontId="21" fillId="0" borderId="50" xfId="15" applyFont="1" applyBorder="1" applyAlignment="1">
      <alignment horizontal="justify" vertical="center" wrapText="1"/>
    </xf>
    <xf numFmtId="0" fontId="4" fillId="0" borderId="20" xfId="15" applyBorder="1" applyAlignment="1">
      <alignment horizontal="justify" vertical="center" wrapText="1"/>
    </xf>
    <xf numFmtId="0" fontId="4" fillId="0" borderId="3" xfId="15" applyBorder="1" applyAlignment="1">
      <alignment horizontal="justify" vertical="center" wrapText="1"/>
    </xf>
    <xf numFmtId="0" fontId="4" fillId="0" borderId="50" xfId="15" applyBorder="1" applyAlignment="1">
      <alignment horizontal="justify" vertical="center" wrapText="1"/>
    </xf>
    <xf numFmtId="0" fontId="2" fillId="2" borderId="21" xfId="15" applyFont="1" applyFill="1" applyBorder="1" applyAlignment="1">
      <alignment horizontal="center" vertical="center" wrapText="1"/>
    </xf>
    <xf numFmtId="0" fontId="2" fillId="2" borderId="33" xfId="15" applyFont="1" applyFill="1" applyBorder="1" applyAlignment="1">
      <alignment horizontal="center" vertical="center" wrapText="1"/>
    </xf>
    <xf numFmtId="10" fontId="4" fillId="8" borderId="3" xfId="20" applyNumberFormat="1" applyFont="1" applyFill="1" applyBorder="1" applyAlignment="1">
      <alignment horizontal="center" vertical="center" wrapText="1"/>
    </xf>
    <xf numFmtId="10" fontId="4" fillId="8" borderId="50" xfId="20" applyNumberFormat="1" applyFont="1" applyFill="1" applyBorder="1" applyAlignment="1">
      <alignment horizontal="center" vertical="center" wrapText="1"/>
    </xf>
    <xf numFmtId="10" fontId="4" fillId="0" borderId="3" xfId="20" applyNumberFormat="1" applyFont="1" applyBorder="1" applyAlignment="1">
      <alignment horizontal="center" vertical="center" wrapText="1"/>
    </xf>
    <xf numFmtId="10" fontId="4" fillId="0" borderId="50" xfId="20" applyNumberFormat="1" applyFont="1" applyBorder="1" applyAlignment="1">
      <alignment horizontal="center" vertical="center" wrapText="1"/>
    </xf>
    <xf numFmtId="0" fontId="4" fillId="0" borderId="20" xfId="15" applyBorder="1" applyAlignment="1">
      <alignment horizontal="center" vertical="center" wrapText="1"/>
    </xf>
    <xf numFmtId="0" fontId="4" fillId="0" borderId="30" xfId="15" applyBorder="1" applyAlignment="1">
      <alignment horizontal="center" vertical="center" wrapText="1"/>
    </xf>
    <xf numFmtId="9" fontId="4" fillId="29" borderId="1" xfId="20" applyFont="1" applyFill="1" applyBorder="1" applyAlignment="1">
      <alignment horizontal="center" vertical="center" wrapText="1"/>
    </xf>
    <xf numFmtId="14" fontId="4" fillId="0" borderId="1" xfId="15" applyNumberFormat="1" applyBorder="1" applyAlignment="1">
      <alignment horizontal="right" vertical="center" wrapText="1"/>
    </xf>
    <xf numFmtId="0" fontId="6" fillId="0" borderId="1" xfId="15" applyFont="1" applyBorder="1" applyAlignment="1">
      <alignment horizontal="center" vertical="center" wrapText="1"/>
    </xf>
    <xf numFmtId="1" fontId="4" fillId="0" borderId="1" xfId="15" applyNumberFormat="1" applyBorder="1" applyAlignment="1">
      <alignment horizontal="justify" vertical="top" wrapText="1"/>
    </xf>
    <xf numFmtId="0" fontId="0" fillId="0" borderId="1" xfId="0" applyBorder="1" applyAlignment="1">
      <alignment horizontal="justify" vertical="top" wrapText="1"/>
    </xf>
    <xf numFmtId="1" fontId="4" fillId="0" borderId="1" xfId="15" applyNumberFormat="1" applyBorder="1" applyAlignment="1">
      <alignment horizontal="justify" vertical="center" wrapText="1"/>
    </xf>
    <xf numFmtId="0" fontId="14" fillId="0" borderId="1" xfId="17" applyBorder="1" applyAlignment="1">
      <alignment horizontal="justify" vertical="center" wrapText="1"/>
    </xf>
    <xf numFmtId="9" fontId="4" fillId="49" borderId="1" xfId="20" applyFont="1" applyFill="1" applyBorder="1" applyAlignment="1">
      <alignment horizontal="center" vertical="center" wrapText="1"/>
    </xf>
    <xf numFmtId="14" fontId="19" fillId="0" borderId="1" xfId="15" applyNumberFormat="1" applyFont="1" applyBorder="1" applyAlignment="1">
      <alignment horizontal="right" vertical="center" wrapText="1"/>
    </xf>
    <xf numFmtId="0" fontId="19" fillId="0" borderId="1" xfId="15" applyFont="1" applyBorder="1" applyAlignment="1">
      <alignment horizontal="center" vertical="center" wrapText="1"/>
    </xf>
    <xf numFmtId="9" fontId="4" fillId="8" borderId="1" xfId="21" applyFont="1" applyFill="1" applyBorder="1" applyAlignment="1">
      <alignment horizontal="center" vertical="center" wrapText="1"/>
    </xf>
    <xf numFmtId="0" fontId="14" fillId="0" borderId="67" xfId="17" applyBorder="1" applyAlignment="1">
      <alignment horizontal="justify" vertical="center" wrapText="1"/>
    </xf>
    <xf numFmtId="0" fontId="0" fillId="0" borderId="84" xfId="0" applyBorder="1" applyAlignment="1">
      <alignment horizontal="justify" vertical="center" wrapText="1"/>
    </xf>
    <xf numFmtId="0" fontId="33" fillId="0" borderId="3" xfId="0" applyFont="1" applyBorder="1" applyAlignment="1">
      <alignment horizontal="justify" vertical="center" wrapText="1"/>
    </xf>
    <xf numFmtId="0" fontId="0" fillId="0" borderId="50" xfId="0" applyBorder="1" applyAlignment="1">
      <alignment horizontal="justify" vertical="center" wrapText="1"/>
    </xf>
    <xf numFmtId="0" fontId="4" fillId="0" borderId="30" xfId="15" applyBorder="1" applyAlignment="1">
      <alignment horizontal="justify" vertical="center" wrapText="1"/>
    </xf>
    <xf numFmtId="14" fontId="4" fillId="0" borderId="3" xfId="15" applyNumberFormat="1" applyBorder="1" applyAlignment="1">
      <alignment horizontal="justify" vertical="center" wrapText="1"/>
    </xf>
    <xf numFmtId="0" fontId="1" fillId="5" borderId="19" xfId="15" applyFont="1" applyFill="1" applyBorder="1" applyAlignment="1">
      <alignment horizontal="center" vertical="center" wrapText="1"/>
    </xf>
    <xf numFmtId="0" fontId="1" fillId="5" borderId="54" xfId="15" applyFont="1" applyFill="1" applyBorder="1" applyAlignment="1">
      <alignment horizontal="center" vertical="center" wrapText="1"/>
    </xf>
    <xf numFmtId="0" fontId="1" fillId="5" borderId="51" xfId="15" applyFont="1" applyFill="1" applyBorder="1" applyAlignment="1">
      <alignment horizontal="center" vertical="center" wrapText="1"/>
    </xf>
    <xf numFmtId="0" fontId="86" fillId="0" borderId="1" xfId="16" applyBorder="1" applyAlignment="1">
      <alignment horizontal="center" vertical="center" wrapText="1"/>
    </xf>
    <xf numFmtId="1" fontId="86" fillId="0" borderId="1" xfId="16" applyNumberFormat="1" applyBorder="1" applyAlignment="1">
      <alignment horizontal="center" vertical="center" wrapText="1"/>
    </xf>
    <xf numFmtId="1" fontId="4" fillId="0" borderId="1" xfId="21" applyNumberFormat="1" applyFont="1" applyFill="1" applyBorder="1" applyAlignment="1">
      <alignment horizontal="center" vertical="center" wrapText="1"/>
    </xf>
    <xf numFmtId="1" fontId="86" fillId="35" borderId="3" xfId="16" applyNumberFormat="1" applyFill="1" applyBorder="1" applyAlignment="1">
      <alignment horizontal="center" vertical="center" wrapText="1"/>
    </xf>
    <xf numFmtId="1" fontId="86" fillId="35" borderId="50" xfId="16" applyNumberFormat="1" applyFill="1" applyBorder="1" applyAlignment="1">
      <alignment horizontal="center" vertical="center" wrapText="1"/>
    </xf>
    <xf numFmtId="10" fontId="86" fillId="0" borderId="1" xfId="16" applyNumberFormat="1" applyBorder="1" applyAlignment="1">
      <alignment horizontal="center" vertical="center" wrapText="1"/>
    </xf>
    <xf numFmtId="0" fontId="86" fillId="0" borderId="1" xfId="16" applyBorder="1" applyAlignment="1">
      <alignment horizontal="justify" vertical="center" wrapText="1"/>
    </xf>
    <xf numFmtId="0" fontId="4" fillId="0" borderId="1" xfId="16" applyFont="1" applyBorder="1" applyAlignment="1">
      <alignment horizontal="justify" vertical="center"/>
    </xf>
    <xf numFmtId="0" fontId="86" fillId="0" borderId="54" xfId="16" applyBorder="1" applyAlignment="1">
      <alignment horizontal="justify" vertical="center" wrapText="1"/>
    </xf>
    <xf numFmtId="0" fontId="86" fillId="0" borderId="54" xfId="16" applyBorder="1" applyAlignment="1">
      <alignment horizontal="center" vertical="center" wrapText="1"/>
    </xf>
    <xf numFmtId="0" fontId="0" fillId="0" borderId="3" xfId="0" applyBorder="1" applyAlignment="1">
      <alignment horizontal="center" vertical="top" wrapText="1"/>
    </xf>
    <xf numFmtId="0" fontId="0" fillId="0" borderId="16" xfId="0" applyBorder="1" applyAlignment="1">
      <alignment horizontal="center" vertical="top"/>
    </xf>
    <xf numFmtId="0" fontId="0" fillId="0" borderId="50" xfId="0" applyBorder="1" applyAlignment="1">
      <alignment horizontal="center" vertical="top"/>
    </xf>
    <xf numFmtId="0" fontId="4" fillId="0" borderId="1" xfId="16" applyFont="1" applyBorder="1" applyAlignment="1">
      <alignment horizontal="center" vertical="center" wrapText="1"/>
    </xf>
    <xf numFmtId="14" fontId="4" fillId="0" borderId="1" xfId="16" applyNumberFormat="1" applyFont="1" applyBorder="1" applyAlignment="1">
      <alignment horizontal="center" vertical="center" wrapText="1"/>
    </xf>
    <xf numFmtId="0" fontId="79" fillId="0" borderId="0" xfId="15" applyFont="1" applyAlignment="1">
      <alignment horizontal="center"/>
    </xf>
    <xf numFmtId="0" fontId="22" fillId="0" borderId="0" xfId="15" applyFont="1" applyAlignment="1">
      <alignment horizontal="center"/>
    </xf>
    <xf numFmtId="0" fontId="4" fillId="0" borderId="1" xfId="16" applyFont="1" applyBorder="1" applyAlignment="1">
      <alignment horizontal="justify" vertical="top" wrapText="1"/>
    </xf>
    <xf numFmtId="0" fontId="4" fillId="0" borderId="1" xfId="16" applyFont="1" applyBorder="1" applyAlignment="1">
      <alignment horizontal="justify" vertical="top"/>
    </xf>
    <xf numFmtId="0" fontId="4" fillId="0" borderId="19" xfId="16" applyFont="1" applyBorder="1" applyAlignment="1">
      <alignment horizontal="justify" vertical="center" wrapText="1"/>
    </xf>
    <xf numFmtId="0" fontId="4" fillId="0" borderId="28" xfId="16" applyFont="1" applyBorder="1" applyAlignment="1">
      <alignment horizontal="justify" vertical="center" wrapText="1"/>
    </xf>
    <xf numFmtId="0" fontId="4" fillId="0" borderId="19" xfId="16" applyFont="1" applyBorder="1" applyAlignment="1">
      <alignment horizontal="center" vertical="center" wrapText="1"/>
    </xf>
    <xf numFmtId="0" fontId="4" fillId="0" borderId="28" xfId="16" applyFont="1" applyBorder="1" applyAlignment="1">
      <alignment horizontal="center" vertical="center" wrapText="1"/>
    </xf>
    <xf numFmtId="0" fontId="4" fillId="0" borderId="54" xfId="16" applyFont="1" applyBorder="1" applyAlignment="1">
      <alignment horizontal="center" vertical="center" wrapText="1"/>
    </xf>
    <xf numFmtId="0" fontId="0" fillId="0" borderId="1" xfId="0" applyBorder="1" applyAlignment="1">
      <alignment horizontal="justify" vertical="center"/>
    </xf>
    <xf numFmtId="1" fontId="4" fillId="0" borderId="1" xfId="16" applyNumberFormat="1" applyFont="1" applyBorder="1" applyAlignment="1">
      <alignment horizontal="center" vertical="center" wrapText="1"/>
    </xf>
    <xf numFmtId="1" fontId="4" fillId="35" borderId="1" xfId="16" applyNumberFormat="1" applyFont="1" applyFill="1" applyBorder="1" applyAlignment="1">
      <alignment horizontal="center" vertical="center" wrapText="1"/>
    </xf>
    <xf numFmtId="10" fontId="4" fillId="0" borderId="1" xfId="16" applyNumberFormat="1" applyFont="1" applyBorder="1" applyAlignment="1">
      <alignment horizontal="center" vertical="center" wrapText="1"/>
    </xf>
    <xf numFmtId="0" fontId="4" fillId="0" borderId="1" xfId="16" applyFont="1" applyBorder="1" applyAlignment="1">
      <alignment horizontal="center" wrapText="1"/>
    </xf>
    <xf numFmtId="0" fontId="22" fillId="0" borderId="1" xfId="15" applyFont="1" applyBorder="1" applyAlignment="1">
      <alignment horizontal="center" vertical="center" wrapText="1"/>
    </xf>
    <xf numFmtId="1" fontId="4" fillId="0" borderId="1" xfId="20" applyNumberFormat="1" applyFont="1" applyBorder="1" applyAlignment="1">
      <alignment horizontal="center" vertical="center" wrapText="1"/>
    </xf>
    <xf numFmtId="1" fontId="21" fillId="5" borderId="1" xfId="15" applyNumberFormat="1" applyFont="1" applyFill="1" applyBorder="1" applyAlignment="1">
      <alignment horizontal="center" vertical="center" wrapText="1"/>
    </xf>
    <xf numFmtId="10" fontId="4" fillId="0" borderId="1" xfId="15" applyNumberFormat="1" applyBorder="1" applyAlignment="1">
      <alignment horizontal="center" vertical="center" wrapText="1"/>
    </xf>
    <xf numFmtId="0" fontId="1" fillId="6" borderId="1" xfId="0" applyFont="1" applyFill="1" applyBorder="1" applyAlignment="1">
      <alignment horizontal="center" vertical="center" wrapText="1"/>
    </xf>
    <xf numFmtId="0" fontId="1" fillId="6" borderId="2" xfId="0" applyFont="1" applyFill="1" applyBorder="1" applyAlignment="1">
      <alignment horizontal="center" vertical="center" wrapText="1"/>
    </xf>
    <xf numFmtId="0" fontId="1" fillId="4"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0" fillId="0" borderId="3" xfId="0" applyBorder="1" applyAlignment="1">
      <alignment horizontal="left" wrapText="1"/>
    </xf>
    <xf numFmtId="0" fontId="0" fillId="0" borderId="16" xfId="0" applyBorder="1" applyAlignment="1">
      <alignment horizontal="left" wrapText="1"/>
    </xf>
    <xf numFmtId="0" fontId="0" fillId="0" borderId="50" xfId="0" applyBorder="1" applyAlignment="1">
      <alignment horizontal="left" wrapText="1"/>
    </xf>
    <xf numFmtId="0" fontId="2" fillId="2" borderId="5"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5" borderId="2" xfId="0" applyFont="1" applyFill="1" applyBorder="1" applyAlignment="1">
      <alignment horizontal="center" vertical="center" wrapText="1"/>
    </xf>
    <xf numFmtId="14" fontId="4" fillId="0" borderId="1" xfId="15" applyNumberFormat="1" applyBorder="1" applyAlignment="1">
      <alignment horizontal="center" vertical="center" wrapText="1"/>
    </xf>
    <xf numFmtId="0" fontId="1" fillId="5" borderId="3" xfId="0" applyFont="1" applyFill="1" applyBorder="1" applyAlignment="1">
      <alignment horizontal="center" vertical="center" wrapText="1"/>
    </xf>
    <xf numFmtId="0" fontId="1" fillId="5" borderId="32" xfId="0" applyFont="1" applyFill="1" applyBorder="1" applyAlignment="1">
      <alignment horizontal="center" vertical="center" wrapText="1"/>
    </xf>
    <xf numFmtId="0" fontId="2" fillId="11" borderId="14" xfId="0" applyFont="1" applyFill="1" applyBorder="1" applyAlignment="1">
      <alignment horizontal="center" vertical="center"/>
    </xf>
    <xf numFmtId="0" fontId="2" fillId="11" borderId="57" xfId="0" applyFont="1" applyFill="1" applyBorder="1" applyAlignment="1">
      <alignment horizontal="center" vertical="center"/>
    </xf>
    <xf numFmtId="0" fontId="0" fillId="3" borderId="1" xfId="0" applyFill="1" applyBorder="1" applyAlignment="1">
      <alignment horizontal="center"/>
    </xf>
    <xf numFmtId="0" fontId="2" fillId="3" borderId="1" xfId="0" applyFont="1" applyFill="1" applyBorder="1" applyAlignment="1">
      <alignment horizontal="center" vertical="center"/>
    </xf>
    <xf numFmtId="1" fontId="86" fillId="39" borderId="3" xfId="16" applyNumberFormat="1" applyFill="1" applyBorder="1" applyAlignment="1">
      <alignment horizontal="center" vertical="center" wrapText="1"/>
    </xf>
    <xf numFmtId="1" fontId="86" fillId="39" borderId="50" xfId="16" applyNumberFormat="1" applyFill="1" applyBorder="1" applyAlignment="1">
      <alignment horizontal="center" vertical="center" wrapText="1"/>
    </xf>
    <xf numFmtId="0" fontId="0" fillId="0" borderId="1" xfId="0" applyBorder="1" applyAlignment="1">
      <alignment horizontal="left" vertical="top" wrapText="1"/>
    </xf>
    <xf numFmtId="0" fontId="0" fillId="0" borderId="1" xfId="0" applyBorder="1" applyAlignment="1">
      <alignment horizontal="left" vertical="top"/>
    </xf>
    <xf numFmtId="0" fontId="22" fillId="0" borderId="3" xfId="0" applyFont="1" applyBorder="1" applyAlignment="1">
      <alignment horizontal="center"/>
    </xf>
    <xf numFmtId="0" fontId="22" fillId="0" borderId="50" xfId="0" applyFont="1" applyBorder="1" applyAlignment="1">
      <alignment horizontal="center"/>
    </xf>
    <xf numFmtId="10" fontId="86" fillId="39" borderId="3" xfId="16" applyNumberFormat="1" applyFill="1" applyBorder="1" applyAlignment="1">
      <alignment horizontal="center" vertical="center" wrapText="1"/>
    </xf>
    <xf numFmtId="10" fontId="86" fillId="39" borderId="50" xfId="16" applyNumberFormat="1" applyFill="1" applyBorder="1" applyAlignment="1">
      <alignment horizontal="center" vertical="center" wrapText="1"/>
    </xf>
    <xf numFmtId="1" fontId="4" fillId="39" borderId="3" xfId="21" applyNumberFormat="1" applyFont="1" applyFill="1" applyBorder="1" applyAlignment="1">
      <alignment horizontal="center" vertical="center" wrapText="1"/>
    </xf>
    <xf numFmtId="1" fontId="4" fillId="39" borderId="50" xfId="21" applyNumberFormat="1" applyFont="1" applyFill="1" applyBorder="1" applyAlignment="1">
      <alignment horizontal="center" vertical="center" wrapText="1"/>
    </xf>
    <xf numFmtId="0" fontId="36" fillId="0" borderId="19" xfId="16" applyFont="1" applyBorder="1" applyAlignment="1">
      <alignment horizontal="justify" vertical="center" wrapText="1"/>
    </xf>
    <xf numFmtId="0" fontId="36" fillId="0" borderId="28" xfId="16" applyFont="1" applyBorder="1" applyAlignment="1">
      <alignment horizontal="justify" vertical="center" wrapText="1"/>
    </xf>
    <xf numFmtId="0" fontId="36" fillId="0" borderId="19" xfId="0" applyFont="1" applyBorder="1" applyAlignment="1">
      <alignment horizontal="justify" vertical="center" wrapText="1"/>
    </xf>
    <xf numFmtId="0" fontId="36" fillId="0" borderId="28" xfId="0" applyFont="1" applyBorder="1" applyAlignment="1">
      <alignment horizontal="justify" vertical="center" wrapText="1"/>
    </xf>
    <xf numFmtId="0" fontId="12" fillId="3" borderId="0" xfId="17" applyFont="1" applyFill="1" applyAlignment="1">
      <alignment horizontal="center" vertical="center" wrapText="1"/>
    </xf>
    <xf numFmtId="0" fontId="10" fillId="3" borderId="1" xfId="0" applyFont="1" applyFill="1" applyBorder="1" applyAlignment="1">
      <alignment horizontal="justify" vertical="center" wrapText="1"/>
    </xf>
    <xf numFmtId="0" fontId="2" fillId="2" borderId="30" xfId="17" applyFont="1" applyFill="1" applyBorder="1" applyAlignment="1">
      <alignment horizontal="center" vertical="center" wrapText="1"/>
    </xf>
    <xf numFmtId="0" fontId="2" fillId="2" borderId="36" xfId="17" applyFont="1" applyFill="1" applyBorder="1" applyAlignment="1">
      <alignment horizontal="center" vertical="center" wrapText="1"/>
    </xf>
    <xf numFmtId="0" fontId="2" fillId="11" borderId="79" xfId="17" applyFont="1" applyFill="1" applyBorder="1" applyAlignment="1">
      <alignment horizontal="center" vertical="center" wrapText="1"/>
    </xf>
    <xf numFmtId="0" fontId="2" fillId="11" borderId="65" xfId="17" applyFont="1" applyFill="1" applyBorder="1" applyAlignment="1">
      <alignment horizontal="center" vertical="center" wrapText="1"/>
    </xf>
    <xf numFmtId="0" fontId="2" fillId="11" borderId="80" xfId="17" applyFont="1" applyFill="1" applyBorder="1" applyAlignment="1">
      <alignment horizontal="center" vertical="center" wrapText="1"/>
    </xf>
    <xf numFmtId="0" fontId="2" fillId="2" borderId="29" xfId="17" applyFont="1" applyFill="1" applyBorder="1" applyAlignment="1">
      <alignment horizontal="center" vertical="center" wrapText="1"/>
    </xf>
    <xf numFmtId="0" fontId="2" fillId="2" borderId="31" xfId="17" applyFont="1" applyFill="1" applyBorder="1" applyAlignment="1">
      <alignment horizontal="center" vertical="center" wrapText="1"/>
    </xf>
    <xf numFmtId="0" fontId="10" fillId="0" borderId="1" xfId="17" applyFont="1" applyBorder="1" applyAlignment="1">
      <alignment horizontal="justify" vertical="center" wrapText="1"/>
    </xf>
    <xf numFmtId="0" fontId="2" fillId="11" borderId="49" xfId="17" applyFont="1" applyFill="1" applyBorder="1" applyAlignment="1">
      <alignment horizontal="center" vertical="center"/>
    </xf>
    <xf numFmtId="0" fontId="2" fillId="11" borderId="0" xfId="17" applyFont="1" applyFill="1" applyAlignment="1">
      <alignment horizontal="center" vertical="center"/>
    </xf>
    <xf numFmtId="0" fontId="2" fillId="11" borderId="48" xfId="17" applyFont="1" applyFill="1" applyBorder="1" applyAlignment="1">
      <alignment horizontal="center" vertical="center"/>
    </xf>
    <xf numFmtId="0" fontId="14" fillId="3" borderId="1" xfId="17" applyFill="1" applyBorder="1" applyAlignment="1">
      <alignment horizontal="center"/>
    </xf>
    <xf numFmtId="0" fontId="4" fillId="0" borderId="19" xfId="17" applyFont="1" applyBorder="1" applyAlignment="1">
      <alignment horizontal="center" vertical="center" wrapText="1"/>
    </xf>
    <xf numFmtId="0" fontId="4" fillId="0" borderId="54" xfId="17" applyFont="1" applyBorder="1" applyAlignment="1">
      <alignment horizontal="center" vertical="center" wrapText="1"/>
    </xf>
    <xf numFmtId="0" fontId="4" fillId="0" borderId="28" xfId="17" applyFont="1" applyBorder="1" applyAlignment="1">
      <alignment horizontal="center" vertical="center" wrapText="1"/>
    </xf>
    <xf numFmtId="0" fontId="2" fillId="3" borderId="1" xfId="17" applyFont="1" applyFill="1" applyBorder="1" applyAlignment="1">
      <alignment horizontal="center" vertical="center"/>
    </xf>
    <xf numFmtId="0" fontId="2" fillId="2" borderId="1" xfId="17" applyFont="1" applyFill="1" applyBorder="1" applyAlignment="1">
      <alignment horizontal="center" vertical="center" wrapText="1"/>
    </xf>
    <xf numFmtId="0" fontId="2" fillId="2" borderId="3" xfId="17" applyFont="1" applyFill="1" applyBorder="1" applyAlignment="1">
      <alignment horizontal="center" vertical="center" wrapText="1"/>
    </xf>
    <xf numFmtId="0" fontId="1" fillId="6" borderId="1" xfId="17" applyFont="1" applyFill="1" applyBorder="1" applyAlignment="1">
      <alignment horizontal="center" vertical="center" wrapText="1"/>
    </xf>
    <xf numFmtId="0" fontId="1" fillId="6" borderId="2" xfId="17" applyFont="1" applyFill="1" applyBorder="1" applyAlignment="1">
      <alignment horizontal="center" vertical="center" wrapText="1"/>
    </xf>
    <xf numFmtId="0" fontId="4" fillId="0" borderId="19" xfId="17" applyFont="1" applyBorder="1" applyAlignment="1">
      <alignment horizontal="left" vertical="center" wrapText="1"/>
    </xf>
    <xf numFmtId="0" fontId="4" fillId="0" borderId="54" xfId="17" applyFont="1" applyBorder="1" applyAlignment="1">
      <alignment horizontal="left" vertical="center" wrapText="1"/>
    </xf>
    <xf numFmtId="0" fontId="4" fillId="0" borderId="51" xfId="17" applyFont="1" applyBorder="1" applyAlignment="1">
      <alignment horizontal="left" vertical="center" wrapText="1"/>
    </xf>
    <xf numFmtId="0" fontId="2" fillId="0" borderId="20" xfId="17" applyFont="1" applyBorder="1" applyAlignment="1">
      <alignment horizontal="center" vertical="center" wrapText="1"/>
    </xf>
    <xf numFmtId="0" fontId="2" fillId="0" borderId="44" xfId="17" applyFont="1" applyBorder="1" applyAlignment="1">
      <alignment horizontal="center" vertical="center" wrapText="1"/>
    </xf>
    <xf numFmtId="0" fontId="2" fillId="0" borderId="30" xfId="17" applyFont="1" applyBorder="1" applyAlignment="1">
      <alignment horizontal="center" vertical="center" wrapText="1"/>
    </xf>
    <xf numFmtId="0" fontId="2" fillId="0" borderId="18" xfId="17" applyFont="1" applyBorder="1" applyAlignment="1">
      <alignment horizontal="center" vertical="center" wrapText="1"/>
    </xf>
    <xf numFmtId="0" fontId="2" fillId="0" borderId="4" xfId="17" applyFont="1" applyBorder="1" applyAlignment="1">
      <alignment horizontal="center" vertical="center" wrapText="1"/>
    </xf>
    <xf numFmtId="0" fontId="2" fillId="0" borderId="5" xfId="17" applyFont="1" applyBorder="1" applyAlignment="1">
      <alignment horizontal="center" vertical="center" wrapText="1"/>
    </xf>
    <xf numFmtId="0" fontId="4" fillId="0" borderId="20" xfId="17" applyFont="1" applyBorder="1" applyAlignment="1">
      <alignment horizontal="center" vertical="center" wrapText="1"/>
    </xf>
    <xf numFmtId="0" fontId="4" fillId="0" borderId="44" xfId="17" applyFont="1" applyBorder="1" applyAlignment="1">
      <alignment horizontal="center" vertical="center" wrapText="1"/>
    </xf>
    <xf numFmtId="0" fontId="4" fillId="0" borderId="30" xfId="17" applyFont="1" applyBorder="1" applyAlignment="1">
      <alignment horizontal="center" vertical="center" wrapText="1"/>
    </xf>
    <xf numFmtId="166" fontId="4" fillId="0" borderId="44" xfId="17" applyNumberFormat="1" applyFont="1" applyBorder="1" applyAlignment="1">
      <alignment horizontal="center" vertical="center" wrapText="1"/>
    </xf>
    <xf numFmtId="166" fontId="4" fillId="0" borderId="0" xfId="17" applyNumberFormat="1" applyFont="1" applyAlignment="1">
      <alignment horizontal="center" vertical="center" wrapText="1"/>
    </xf>
    <xf numFmtId="0" fontId="4" fillId="0" borderId="1" xfId="17" applyFont="1" applyBorder="1" applyAlignment="1">
      <alignment horizontal="center" vertical="center" wrapText="1"/>
    </xf>
    <xf numFmtId="0" fontId="4" fillId="0" borderId="2" xfId="17" applyFont="1" applyBorder="1" applyAlignment="1">
      <alignment horizontal="center" vertical="center" wrapText="1"/>
    </xf>
    <xf numFmtId="0" fontId="4" fillId="0" borderId="51" xfId="17" applyFont="1" applyBorder="1" applyAlignment="1">
      <alignment horizontal="center" vertical="center" wrapText="1"/>
    </xf>
    <xf numFmtId="0" fontId="1" fillId="4" borderId="1" xfId="17" applyFont="1" applyFill="1" applyBorder="1" applyAlignment="1">
      <alignment horizontal="center" vertical="center" wrapText="1"/>
    </xf>
    <xf numFmtId="0" fontId="1" fillId="4" borderId="2" xfId="17" applyFont="1" applyFill="1" applyBorder="1" applyAlignment="1">
      <alignment horizontal="center" vertical="center" wrapText="1"/>
    </xf>
    <xf numFmtId="0" fontId="1" fillId="5" borderId="3" xfId="17" applyFont="1" applyFill="1" applyBorder="1" applyAlignment="1">
      <alignment horizontal="center" vertical="center" wrapText="1"/>
    </xf>
    <xf numFmtId="0" fontId="1" fillId="5" borderId="32" xfId="17" applyFont="1" applyFill="1" applyBorder="1" applyAlignment="1">
      <alignment horizontal="center" vertical="center" wrapText="1"/>
    </xf>
    <xf numFmtId="0" fontId="2" fillId="11" borderId="45" xfId="17" applyFont="1" applyFill="1" applyBorder="1" applyAlignment="1">
      <alignment horizontal="center"/>
    </xf>
    <xf numFmtId="0" fontId="2" fillId="11" borderId="46" xfId="17" applyFont="1" applyFill="1" applyBorder="1" applyAlignment="1">
      <alignment horizontal="center"/>
    </xf>
    <xf numFmtId="0" fontId="2" fillId="11" borderId="47" xfId="17" applyFont="1" applyFill="1" applyBorder="1" applyAlignment="1">
      <alignment horizontal="center"/>
    </xf>
    <xf numFmtId="0" fontId="14" fillId="0" borderId="1" xfId="17" applyBorder="1" applyAlignment="1">
      <alignment horizontal="center"/>
    </xf>
    <xf numFmtId="0" fontId="2" fillId="11" borderId="73" xfId="17" applyFont="1" applyFill="1" applyBorder="1" applyAlignment="1">
      <alignment horizontal="center" vertical="center" wrapText="1"/>
    </xf>
    <xf numFmtId="0" fontId="2" fillId="11" borderId="54" xfId="17" applyFont="1" applyFill="1" applyBorder="1" applyAlignment="1">
      <alignment horizontal="center" vertical="center" wrapText="1"/>
    </xf>
    <xf numFmtId="0" fontId="2" fillId="11" borderId="51" xfId="17" applyFont="1" applyFill="1" applyBorder="1" applyAlignment="1">
      <alignment horizontal="center" vertical="center" wrapText="1"/>
    </xf>
    <xf numFmtId="0" fontId="2" fillId="0" borderId="1" xfId="17" applyFont="1" applyBorder="1" applyAlignment="1">
      <alignment horizontal="center" vertical="center" wrapText="1"/>
    </xf>
    <xf numFmtId="0" fontId="2" fillId="0" borderId="1" xfId="17" applyFont="1" applyBorder="1" applyAlignment="1">
      <alignment horizontal="center" vertical="center"/>
    </xf>
    <xf numFmtId="0" fontId="2" fillId="11" borderId="71" xfId="17" applyFont="1" applyFill="1" applyBorder="1" applyAlignment="1">
      <alignment horizontal="center" vertical="center"/>
    </xf>
    <xf numFmtId="0" fontId="14" fillId="11" borderId="4" xfId="17" applyFill="1" applyBorder="1" applyAlignment="1">
      <alignment horizontal="center" vertical="center"/>
    </xf>
    <xf numFmtId="0" fontId="14" fillId="11" borderId="72" xfId="17" applyFill="1" applyBorder="1" applyAlignment="1">
      <alignment horizontal="center" vertical="center"/>
    </xf>
    <xf numFmtId="0" fontId="2" fillId="2" borderId="26" xfId="17" applyFont="1" applyFill="1" applyBorder="1" applyAlignment="1">
      <alignment horizontal="center" vertical="center" wrapText="1"/>
    </xf>
    <xf numFmtId="0" fontId="2" fillId="2" borderId="50" xfId="17" applyFont="1" applyFill="1" applyBorder="1" applyAlignment="1">
      <alignment horizontal="center" vertical="center" wrapText="1"/>
    </xf>
    <xf numFmtId="0" fontId="36" fillId="3" borderId="1" xfId="0" applyFont="1" applyFill="1" applyBorder="1" applyAlignment="1">
      <alignment horizontal="justify" vertical="center" wrapText="1"/>
    </xf>
    <xf numFmtId="0" fontId="11" fillId="0" borderId="19" xfId="17" applyFont="1" applyBorder="1" applyAlignment="1">
      <alignment horizontal="center" wrapText="1"/>
    </xf>
    <xf numFmtId="0" fontId="11" fillId="0" borderId="28" xfId="17" applyFont="1" applyBorder="1" applyAlignment="1">
      <alignment horizontal="center" wrapText="1"/>
    </xf>
    <xf numFmtId="0" fontId="11" fillId="0" borderId="19" xfId="17" applyFont="1" applyBorder="1" applyAlignment="1">
      <alignment horizontal="center" vertical="center" wrapText="1"/>
    </xf>
    <xf numFmtId="0" fontId="11" fillId="0" borderId="28" xfId="17" applyFont="1" applyBorder="1" applyAlignment="1">
      <alignment horizontal="center" vertical="center" wrapText="1"/>
    </xf>
    <xf numFmtId="0" fontId="14" fillId="2" borderId="1" xfId="17" applyFill="1" applyBorder="1" applyAlignment="1">
      <alignment horizontal="center" vertical="center" wrapText="1"/>
    </xf>
    <xf numFmtId="10" fontId="4" fillId="0" borderId="1" xfId="17" applyNumberFormat="1" applyFont="1" applyBorder="1" applyAlignment="1">
      <alignment horizontal="center" vertical="center" wrapText="1"/>
    </xf>
    <xf numFmtId="10" fontId="4" fillId="0" borderId="3" xfId="17" applyNumberFormat="1" applyFont="1" applyBorder="1" applyAlignment="1">
      <alignment horizontal="center" vertical="center" wrapText="1"/>
    </xf>
    <xf numFmtId="0" fontId="14" fillId="0" borderId="1" xfId="17" applyBorder="1" applyAlignment="1">
      <alignment horizontal="center" vertical="center" wrapText="1"/>
    </xf>
    <xf numFmtId="0" fontId="2" fillId="0" borderId="19" xfId="17" applyFont="1" applyBorder="1" applyAlignment="1">
      <alignment horizontal="justify" vertical="center" wrapText="1"/>
    </xf>
    <xf numFmtId="0" fontId="2" fillId="0" borderId="28" xfId="17" applyFont="1" applyBorder="1" applyAlignment="1">
      <alignment horizontal="justify" vertical="center" wrapText="1"/>
    </xf>
    <xf numFmtId="0" fontId="99" fillId="50" borderId="62" xfId="0" applyFont="1" applyFill="1" applyBorder="1" applyAlignment="1">
      <alignment horizontal="center" vertical="center" wrapText="1"/>
    </xf>
    <xf numFmtId="0" fontId="99" fillId="50" borderId="74" xfId="0" applyFont="1" applyFill="1" applyBorder="1" applyAlignment="1">
      <alignment horizontal="center" vertical="center" wrapText="1"/>
    </xf>
    <xf numFmtId="0" fontId="21" fillId="3" borderId="62" xfId="0" applyFont="1" applyFill="1" applyBorder="1" applyAlignment="1">
      <alignment horizontal="center" vertical="center" wrapText="1"/>
    </xf>
    <xf numFmtId="0" fontId="21" fillId="3" borderId="74" xfId="0" applyFont="1" applyFill="1" applyBorder="1" applyAlignment="1">
      <alignment horizontal="center" vertical="center" wrapText="1"/>
    </xf>
    <xf numFmtId="0" fontId="4" fillId="0" borderId="1" xfId="18" applyBorder="1" applyAlignment="1">
      <alignment horizontal="center" vertical="center" wrapText="1"/>
    </xf>
    <xf numFmtId="0" fontId="14" fillId="0" borderId="19" xfId="17" applyBorder="1" applyAlignment="1">
      <alignment horizontal="justify" vertical="center" wrapText="1"/>
    </xf>
    <xf numFmtId="0" fontId="14" fillId="0" borderId="28" xfId="17" applyBorder="1" applyAlignment="1">
      <alignment horizontal="justify" vertical="center" wrapText="1"/>
    </xf>
    <xf numFmtId="1" fontId="4" fillId="0" borderId="1" xfId="17" applyNumberFormat="1" applyFont="1" applyBorder="1" applyAlignment="1">
      <alignment horizontal="center" vertical="center" wrapText="1"/>
    </xf>
    <xf numFmtId="1" fontId="4" fillId="0" borderId="3" xfId="17" applyNumberFormat="1" applyFont="1" applyBorder="1" applyAlignment="1">
      <alignment horizontal="center" vertical="center" wrapText="1"/>
    </xf>
    <xf numFmtId="1" fontId="4" fillId="0" borderId="44" xfId="17" applyNumberFormat="1" applyFont="1" applyBorder="1" applyAlignment="1">
      <alignment horizontal="center" vertical="center" wrapText="1"/>
    </xf>
    <xf numFmtId="1" fontId="4" fillId="0" borderId="0" xfId="17" applyNumberFormat="1" applyFont="1" applyAlignment="1">
      <alignment horizontal="center" vertical="center" wrapText="1"/>
    </xf>
    <xf numFmtId="0" fontId="15" fillId="3" borderId="0" xfId="17" applyFont="1" applyFill="1" applyAlignment="1">
      <alignment horizontal="center" vertical="center" wrapText="1"/>
    </xf>
    <xf numFmtId="0" fontId="2" fillId="11" borderId="49" xfId="0" applyFont="1" applyFill="1" applyBorder="1" applyAlignment="1">
      <alignment horizontal="center" vertical="center"/>
    </xf>
    <xf numFmtId="0" fontId="2" fillId="11" borderId="0" xfId="0" applyFont="1" applyFill="1" applyAlignment="1">
      <alignment horizontal="center" vertical="center"/>
    </xf>
    <xf numFmtId="0" fontId="2" fillId="11" borderId="48" xfId="0" applyFont="1" applyFill="1" applyBorder="1" applyAlignment="1">
      <alignment horizontal="center" vertical="center"/>
    </xf>
    <xf numFmtId="0" fontId="72" fillId="5" borderId="3" xfId="0" applyFont="1" applyFill="1" applyBorder="1" applyAlignment="1">
      <alignment horizontal="center" vertical="center" wrapText="1"/>
    </xf>
    <xf numFmtId="0" fontId="11" fillId="0" borderId="19" xfId="0" applyFont="1" applyBorder="1" applyAlignment="1">
      <alignment horizontal="left" vertical="center" wrapText="1"/>
    </xf>
    <xf numFmtId="0" fontId="11" fillId="0" borderId="54" xfId="0" applyFont="1" applyBorder="1" applyAlignment="1">
      <alignment horizontal="left" vertical="center" wrapText="1"/>
    </xf>
    <xf numFmtId="0" fontId="11" fillId="0" borderId="51" xfId="0" applyFont="1" applyBorder="1" applyAlignment="1">
      <alignment horizontal="left" vertical="center" wrapText="1"/>
    </xf>
    <xf numFmtId="0" fontId="2" fillId="2" borderId="3" xfId="17" applyFont="1" applyFill="1" applyBorder="1" applyAlignment="1">
      <alignment horizontal="center" vertical="center"/>
    </xf>
    <xf numFmtId="0" fontId="2" fillId="2" borderId="50" xfId="17" applyFont="1" applyFill="1" applyBorder="1" applyAlignment="1">
      <alignment horizontal="center" vertical="center"/>
    </xf>
    <xf numFmtId="0" fontId="1" fillId="5" borderId="1" xfId="17" applyFont="1" applyFill="1" applyBorder="1" applyAlignment="1">
      <alignment horizontal="center" vertical="center" wrapText="1"/>
    </xf>
    <xf numFmtId="0" fontId="2" fillId="11" borderId="71" xfId="17" applyFont="1" applyFill="1" applyBorder="1" applyAlignment="1">
      <alignment horizontal="center" vertical="center" wrapText="1"/>
    </xf>
    <xf numFmtId="0" fontId="2" fillId="11" borderId="4" xfId="17" applyFont="1" applyFill="1" applyBorder="1" applyAlignment="1">
      <alignment horizontal="center" vertical="center" wrapText="1"/>
    </xf>
    <xf numFmtId="0" fontId="2" fillId="11" borderId="72" xfId="17" applyFont="1" applyFill="1" applyBorder="1" applyAlignment="1">
      <alignment horizontal="center" vertical="center" wrapText="1"/>
    </xf>
    <xf numFmtId="0" fontId="2" fillId="2" borderId="1" xfId="17" applyFont="1" applyFill="1" applyBorder="1" applyAlignment="1">
      <alignment horizontal="center" vertical="center"/>
    </xf>
    <xf numFmtId="0" fontId="2" fillId="11" borderId="73" xfId="17" applyFont="1" applyFill="1" applyBorder="1" applyAlignment="1">
      <alignment horizontal="center" vertical="center"/>
    </xf>
    <xf numFmtId="0" fontId="2" fillId="11" borderId="54" xfId="17" applyFont="1" applyFill="1" applyBorder="1" applyAlignment="1">
      <alignment horizontal="center" vertical="center"/>
    </xf>
    <xf numFmtId="0" fontId="4" fillId="0" borderId="19" xfId="17" applyFont="1" applyBorder="1" applyAlignment="1">
      <alignment horizontal="justify" vertical="center" wrapText="1"/>
    </xf>
    <xf numFmtId="0" fontId="4" fillId="0" borderId="28" xfId="17" applyFont="1" applyBorder="1" applyAlignment="1">
      <alignment horizontal="justify" vertical="center" wrapText="1"/>
    </xf>
  </cellXfs>
  <cellStyles count="30">
    <cellStyle name="Hipervínculo" xfId="1" builtinId="8"/>
    <cellStyle name="Hipervínculo 2" xfId="2" xr:uid="{00000000-0005-0000-0000-000001000000}"/>
    <cellStyle name="Millares" xfId="3" builtinId="3"/>
    <cellStyle name="Millares [0] 2" xfId="4" xr:uid="{00000000-0005-0000-0000-000003000000}"/>
    <cellStyle name="Millares 2" xfId="5" xr:uid="{00000000-0005-0000-0000-000004000000}"/>
    <cellStyle name="Millares 2 2" xfId="6" xr:uid="{00000000-0005-0000-0000-000005000000}"/>
    <cellStyle name="Millares 2 3" xfId="7" xr:uid="{00000000-0005-0000-0000-000006000000}"/>
    <cellStyle name="Millares 2 4" xfId="8" xr:uid="{00000000-0005-0000-0000-000007000000}"/>
    <cellStyle name="Millares 3" xfId="9" xr:uid="{00000000-0005-0000-0000-000008000000}"/>
    <cellStyle name="Millares 3 2" xfId="10" xr:uid="{00000000-0005-0000-0000-000009000000}"/>
    <cellStyle name="Millares 4" xfId="11" xr:uid="{00000000-0005-0000-0000-00000A000000}"/>
    <cellStyle name="Millares 5" xfId="12" xr:uid="{00000000-0005-0000-0000-00000B000000}"/>
    <cellStyle name="Millares 6" xfId="13" xr:uid="{00000000-0005-0000-0000-00000C000000}"/>
    <cellStyle name="Millares 7" xfId="14" xr:uid="{00000000-0005-0000-0000-00000D000000}"/>
    <cellStyle name="Normal" xfId="0" builtinId="0"/>
    <cellStyle name="Normal 2" xfId="15" xr:uid="{00000000-0005-0000-0000-00000F000000}"/>
    <cellStyle name="Normal 2 2" xfId="16" xr:uid="{00000000-0005-0000-0000-000010000000}"/>
    <cellStyle name="Normal 3" xfId="17" xr:uid="{00000000-0005-0000-0000-000011000000}"/>
    <cellStyle name="Normal 3 2" xfId="18" xr:uid="{00000000-0005-0000-0000-000012000000}"/>
    <cellStyle name="Normal 4" xfId="19" xr:uid="{00000000-0005-0000-0000-000013000000}"/>
    <cellStyle name="Porcentaje" xfId="20" builtinId="5"/>
    <cellStyle name="Porcentaje 2" xfId="21" xr:uid="{00000000-0005-0000-0000-000015000000}"/>
    <cellStyle name="Porcentaje 2 2" xfId="22" xr:uid="{00000000-0005-0000-0000-000016000000}"/>
    <cellStyle name="Porcentaje 2 3" xfId="23" xr:uid="{00000000-0005-0000-0000-000017000000}"/>
    <cellStyle name="Porcentaje 3" xfId="24" xr:uid="{00000000-0005-0000-0000-000018000000}"/>
    <cellStyle name="Porcentual 2" xfId="25" xr:uid="{00000000-0005-0000-0000-000019000000}"/>
    <cellStyle name="Porcentual 2 2" xfId="26" xr:uid="{00000000-0005-0000-0000-00001A000000}"/>
    <cellStyle name="Porcentual 3" xfId="27" xr:uid="{00000000-0005-0000-0000-00001B000000}"/>
    <cellStyle name="Porcentual 3 2" xfId="28" xr:uid="{00000000-0005-0000-0000-00001C000000}"/>
    <cellStyle name="Porcentual 4" xfId="29" xr:uid="{00000000-0005-0000-0000-00001D000000}"/>
  </cellStyles>
  <dxfs count="4357">
    <dxf>
      <fill>
        <patternFill>
          <bgColor rgb="FFFF0000"/>
        </patternFill>
      </fill>
    </dxf>
    <dxf>
      <fill>
        <patternFill>
          <bgColor rgb="FFFFFF00"/>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31"/>
        </patternFill>
      </fill>
    </dxf>
    <dxf>
      <fill>
        <patternFill>
          <bgColor indexed="4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9"/>
        </patternFill>
      </fill>
    </dxf>
    <dxf>
      <fill>
        <patternFill>
          <bgColor indexed="9"/>
        </patternFill>
      </fill>
    </dxf>
    <dxf>
      <fill>
        <patternFill>
          <bgColor indexed="13"/>
        </patternFill>
      </fill>
    </dxf>
    <dxf>
      <fill>
        <patternFill>
          <bgColor indexed="10"/>
        </patternFill>
      </fill>
    </dxf>
    <dxf>
      <fill>
        <patternFill>
          <bgColor indexed="9"/>
        </patternFill>
      </fill>
    </dxf>
    <dxf>
      <fill>
        <patternFill>
          <bgColor indexed="13"/>
        </patternFill>
      </fill>
    </dxf>
    <dxf>
      <fill>
        <patternFill>
          <bgColor indexed="10"/>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rgb="FF00B050"/>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31"/>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4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9"/>
        </patternFill>
      </fill>
    </dxf>
    <dxf>
      <fill>
        <patternFill>
          <bgColor indexed="9"/>
        </patternFill>
      </fill>
    </dxf>
    <dxf>
      <fill>
        <patternFill>
          <bgColor indexed="17"/>
        </patternFill>
      </fill>
    </dxf>
    <dxf>
      <fill>
        <patternFill>
          <bgColor indexed="13"/>
        </patternFill>
      </fill>
    </dxf>
    <dxf>
      <fill>
        <patternFill>
          <bgColor indexed="10"/>
        </patternFill>
      </fill>
    </dxf>
    <dxf>
      <fill>
        <patternFill>
          <bgColor indexed="10"/>
        </patternFill>
      </fill>
    </dxf>
    <dxf>
      <fill>
        <patternFill>
          <bgColor indexed="9"/>
        </patternFill>
      </fill>
    </dxf>
    <dxf>
      <fill>
        <patternFill>
          <bgColor indexed="9"/>
        </patternFill>
      </fill>
    </dxf>
    <dxf>
      <fill>
        <patternFill>
          <bgColor indexed="10"/>
        </patternFill>
      </fill>
    </dxf>
    <dxf>
      <fill>
        <patternFill>
          <bgColor indexed="11"/>
        </patternFill>
      </fill>
    </dxf>
    <dxf>
      <fill>
        <patternFill>
          <bgColor indexed="13"/>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externalLink" Target="externalLinks/externalLink4.xml"/><Relationship Id="rId68" Type="http://schemas.openxmlformats.org/officeDocument/2006/relationships/externalLink" Target="externalLinks/externalLink9.xml"/><Relationship Id="rId84" Type="http://schemas.openxmlformats.org/officeDocument/2006/relationships/externalLink" Target="externalLinks/externalLink25.xml"/><Relationship Id="rId89" Type="http://schemas.openxmlformats.org/officeDocument/2006/relationships/externalLink" Target="externalLinks/externalLink30.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externalLink" Target="externalLinks/externalLink15.xml"/><Relationship Id="rId79" Type="http://schemas.openxmlformats.org/officeDocument/2006/relationships/externalLink" Target="externalLinks/externalLink20.xml"/><Relationship Id="rId5" Type="http://schemas.openxmlformats.org/officeDocument/2006/relationships/worksheet" Target="worksheets/sheet5.xml"/><Relationship Id="rId90" Type="http://schemas.openxmlformats.org/officeDocument/2006/relationships/externalLink" Target="externalLinks/externalLink31.xml"/><Relationship Id="rId95" Type="http://schemas.microsoft.com/office/2017/10/relationships/person" Target="persons/person.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externalLink" Target="externalLinks/externalLink5.xml"/><Relationship Id="rId69" Type="http://schemas.openxmlformats.org/officeDocument/2006/relationships/externalLink" Target="externalLinks/externalLink1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externalLink" Target="externalLinks/externalLink13.xml"/><Relationship Id="rId80" Type="http://schemas.openxmlformats.org/officeDocument/2006/relationships/externalLink" Target="externalLinks/externalLink21.xml"/><Relationship Id="rId85" Type="http://schemas.openxmlformats.org/officeDocument/2006/relationships/externalLink" Target="externalLinks/externalLink26.xml"/><Relationship Id="rId93"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externalLink" Target="externalLinks/externalLink8.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externalLink" Target="externalLinks/externalLink3.xml"/><Relationship Id="rId70" Type="http://schemas.openxmlformats.org/officeDocument/2006/relationships/externalLink" Target="externalLinks/externalLink11.xml"/><Relationship Id="rId75" Type="http://schemas.openxmlformats.org/officeDocument/2006/relationships/externalLink" Target="externalLinks/externalLink16.xml"/><Relationship Id="rId83" Type="http://schemas.openxmlformats.org/officeDocument/2006/relationships/externalLink" Target="externalLinks/externalLink24.xml"/><Relationship Id="rId88" Type="http://schemas.openxmlformats.org/officeDocument/2006/relationships/externalLink" Target="externalLinks/externalLink29.xml"/><Relationship Id="rId91" Type="http://schemas.openxmlformats.org/officeDocument/2006/relationships/externalLink" Target="externalLinks/externalLink32.xml"/><Relationship Id="rId9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externalLink" Target="externalLinks/externalLink1.xml"/><Relationship Id="rId65" Type="http://schemas.openxmlformats.org/officeDocument/2006/relationships/externalLink" Target="externalLinks/externalLink6.xml"/><Relationship Id="rId73" Type="http://schemas.openxmlformats.org/officeDocument/2006/relationships/externalLink" Target="externalLinks/externalLink14.xml"/><Relationship Id="rId78" Type="http://schemas.openxmlformats.org/officeDocument/2006/relationships/externalLink" Target="externalLinks/externalLink19.xml"/><Relationship Id="rId81" Type="http://schemas.openxmlformats.org/officeDocument/2006/relationships/externalLink" Target="externalLinks/externalLink22.xml"/><Relationship Id="rId86" Type="http://schemas.openxmlformats.org/officeDocument/2006/relationships/externalLink" Target="externalLinks/externalLink27.xml"/><Relationship Id="rId94"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externalLink" Target="externalLinks/externalLink17.xml"/><Relationship Id="rId7" Type="http://schemas.openxmlformats.org/officeDocument/2006/relationships/worksheet" Target="worksheets/sheet7.xml"/><Relationship Id="rId71" Type="http://schemas.openxmlformats.org/officeDocument/2006/relationships/externalLink" Target="externalLinks/externalLink12.xml"/><Relationship Id="rId92" Type="http://schemas.openxmlformats.org/officeDocument/2006/relationships/theme" Target="theme/theme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externalLink" Target="externalLinks/externalLink7.xml"/><Relationship Id="rId87" Type="http://schemas.openxmlformats.org/officeDocument/2006/relationships/externalLink" Target="externalLinks/externalLink28.xml"/><Relationship Id="rId61" Type="http://schemas.openxmlformats.org/officeDocument/2006/relationships/externalLink" Target="externalLinks/externalLink2.xml"/><Relationship Id="rId82" Type="http://schemas.openxmlformats.org/officeDocument/2006/relationships/externalLink" Target="externalLinks/externalLink23.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externalLink" Target="externalLinks/externalLink18.xml"/></Relationships>
</file>

<file path=xl/charts/_rels/chart1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18.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4.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5.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_rels/chart39.xml.rels><?xml version="1.0" encoding="UTF-8" standalone="yes"?>
<Relationships xmlns="http://schemas.openxmlformats.org/package/2006/relationships"><Relationship Id="rId1" Type="http://schemas.openxmlformats.org/officeDocument/2006/relationships/themeOverride" Target="../theme/themeOverride3.xml"/></Relationships>
</file>

<file path=xl/charts/_rels/chart63.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4"/>
    </mc:Choice>
    <mc:Fallback>
      <c:style val="44"/>
    </mc:Fallback>
  </mc:AlternateContent>
  <c:chart>
    <c:title>
      <c:tx>
        <c:rich>
          <a:bodyPr/>
          <a:lstStyle/>
          <a:p>
            <a:pPr>
              <a:defRPr sz="1000" b="0" i="0" u="none" strike="noStrike" baseline="0">
                <a:solidFill>
                  <a:srgbClr val="FFFFFF"/>
                </a:solidFill>
                <a:latin typeface="Calibri"/>
                <a:ea typeface="Calibri"/>
                <a:cs typeface="Calibri"/>
              </a:defRPr>
            </a:pPr>
            <a:r>
              <a:rPr lang="en-US" sz="1800" b="1" i="0" u="none" strike="noStrike" baseline="0">
                <a:solidFill>
                  <a:srgbClr val="FFFFFF"/>
                </a:solidFill>
                <a:latin typeface="Calibri"/>
                <a:cs typeface="Calibri"/>
              </a:rPr>
              <a:t>C01.001</a:t>
            </a:r>
          </a:p>
          <a:p>
            <a:pPr>
              <a:defRPr sz="1000" b="0" i="0" u="none" strike="noStrike" baseline="0">
                <a:solidFill>
                  <a:srgbClr val="FFFFFF"/>
                </a:solidFill>
                <a:latin typeface="Calibri"/>
                <a:ea typeface="Calibri"/>
                <a:cs typeface="Calibri"/>
              </a:defRPr>
            </a:pPr>
            <a:r>
              <a:rPr lang="en-US" sz="1800" b="1" i="0" u="none" strike="noStrike" baseline="0">
                <a:solidFill>
                  <a:srgbClr val="FFFFFF"/>
                </a:solidFill>
                <a:latin typeface="Calibri"/>
                <a:cs typeface="Calibri"/>
              </a:rPr>
              <a:t>ASISTENCIA A LAS CAPACITACIONES DEL PROCESO</a:t>
            </a:r>
          </a:p>
          <a:p>
            <a:pPr>
              <a:defRPr sz="1000" b="0" i="0" u="none" strike="noStrike" baseline="0">
                <a:solidFill>
                  <a:srgbClr val="FFFFFF"/>
                </a:solidFill>
                <a:latin typeface="Calibri"/>
                <a:ea typeface="Calibri"/>
                <a:cs typeface="Calibri"/>
              </a:defRPr>
            </a:pPr>
            <a:endParaRPr lang="en-US" sz="1800" b="1" i="0" u="none" strike="noStrike" baseline="0">
              <a:solidFill>
                <a:srgbClr val="FFFFFF"/>
              </a:solidFill>
              <a:latin typeface="Calibri"/>
              <a:cs typeface="Calibri"/>
            </a:endParaRPr>
          </a:p>
        </c:rich>
      </c:tx>
      <c:overlay val="0"/>
    </c:title>
    <c:autoTitleDeleted val="0"/>
    <c:plotArea>
      <c:layout>
        <c:manualLayout>
          <c:layoutTarget val="inner"/>
          <c:xMode val="edge"/>
          <c:yMode val="edge"/>
          <c:x val="7.5868350111941998E-2"/>
          <c:y val="0.20168317865478516"/>
          <c:w val="0.86198012965980797"/>
          <c:h val="0.68131486566341926"/>
        </c:manualLayout>
      </c:layout>
      <c:barChart>
        <c:barDir val="col"/>
        <c:grouping val="clustered"/>
        <c:varyColors val="0"/>
        <c:ser>
          <c:idx val="4"/>
          <c:order val="0"/>
          <c:tx>
            <c:strRef>
              <c:f>'[2]C01.001'!$A$25</c:f>
              <c:strCache>
                <c:ptCount val="1"/>
                <c:pt idx="0">
                  <c:v>2017</c:v>
                </c:pt>
              </c:strCache>
            </c:strRef>
          </c:tx>
          <c:spPr>
            <a:solidFill>
              <a:schemeClr val="accent4">
                <a:lumMod val="60000"/>
                <a:lumOff val="40000"/>
              </a:schemeClr>
            </a:solidFill>
          </c:spPr>
          <c:invertIfNegative val="0"/>
          <c:dLbls>
            <c:dLbl>
              <c:idx val="0"/>
              <c:spPr>
                <a:noFill/>
                <a:ln w="25400">
                  <a:noFill/>
                </a:ln>
              </c:spPr>
              <c:txPr>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A52-4511-921F-9F7000CBF96F}"/>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errBars>
            <c:errBarType val="both"/>
            <c:errValType val="stdErr"/>
            <c:noEndCap val="0"/>
          </c:errBars>
          <c:val>
            <c:numRef>
              <c:f>'[2]C01.001'!$C$25</c:f>
              <c:numCache>
                <c:formatCode>General</c:formatCode>
                <c:ptCount val="1"/>
                <c:pt idx="0">
                  <c:v>0.89200000000000002</c:v>
                </c:pt>
              </c:numCache>
            </c:numRef>
          </c:val>
          <c:extLst>
            <c:ext xmlns:c16="http://schemas.microsoft.com/office/drawing/2014/chart" uri="{C3380CC4-5D6E-409C-BE32-E72D297353CC}">
              <c16:uniqueId val="{00000001-BA52-4511-921F-9F7000CBF96F}"/>
            </c:ext>
          </c:extLst>
        </c:ser>
        <c:ser>
          <c:idx val="5"/>
          <c:order val="1"/>
          <c:tx>
            <c:strRef>
              <c:f>'[2]C01.001'!$A$26</c:f>
              <c:strCache>
                <c:ptCount val="1"/>
                <c:pt idx="0">
                  <c:v>2018</c:v>
                </c:pt>
              </c:strCache>
            </c:strRef>
          </c:tx>
          <c:spPr>
            <a:solidFill>
              <a:srgbClr val="FACA00"/>
            </a:solidFill>
          </c:spPr>
          <c:invertIfNegative val="0"/>
          <c:dPt>
            <c:idx val="0"/>
            <c:invertIfNegative val="0"/>
            <c:bubble3D val="0"/>
            <c:spPr>
              <a:solidFill>
                <a:srgbClr val="EDB109"/>
              </a:solidFill>
            </c:spPr>
            <c:extLst>
              <c:ext xmlns:c16="http://schemas.microsoft.com/office/drawing/2014/chart" uri="{C3380CC4-5D6E-409C-BE32-E72D297353CC}">
                <c16:uniqueId val="{00000002-BA52-4511-921F-9F7000CBF96F}"/>
              </c:ext>
            </c:extLst>
          </c:dPt>
          <c:dLbls>
            <c:dLbl>
              <c:idx val="0"/>
              <c:spPr>
                <a:noFill/>
                <a:ln w="25400">
                  <a:noFill/>
                </a:ln>
              </c:spPr>
              <c:txPr>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extLst>
                <c:ext xmlns:c16="http://schemas.microsoft.com/office/drawing/2014/chart" uri="{C3380CC4-5D6E-409C-BE32-E72D297353CC}">
                  <c16:uniqueId val="{00000002-BA52-4511-921F-9F7000CBF96F}"/>
                </c:ext>
              </c:extLst>
            </c:dLbl>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'[2]C01.001'!$C$26</c:f>
              <c:numCache>
                <c:formatCode>General</c:formatCode>
                <c:ptCount val="1"/>
                <c:pt idx="0">
                  <c:v>0.93600000000000005</c:v>
                </c:pt>
              </c:numCache>
            </c:numRef>
          </c:val>
          <c:extLst>
            <c:ext xmlns:c16="http://schemas.microsoft.com/office/drawing/2014/chart" uri="{C3380CC4-5D6E-409C-BE32-E72D297353CC}">
              <c16:uniqueId val="{00000003-BA52-4511-921F-9F7000CBF96F}"/>
            </c:ext>
          </c:extLst>
        </c:ser>
        <c:ser>
          <c:idx val="6"/>
          <c:order val="2"/>
          <c:tx>
            <c:strRef>
              <c:f>'[2]C01.001'!$A$27</c:f>
              <c:strCache>
                <c:ptCount val="1"/>
                <c:pt idx="0">
                  <c:v>2019</c:v>
                </c:pt>
              </c:strCache>
            </c:strRef>
          </c:tx>
          <c:spPr>
            <a:solidFill>
              <a:schemeClr val="bg2">
                <a:lumMod val="50000"/>
              </a:schemeClr>
            </a:solidFill>
          </c:spPr>
          <c:invertIfNegative val="0"/>
          <c:dLbls>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'[2]C01.001'!$C$27</c:f>
              <c:numCache>
                <c:formatCode>General</c:formatCode>
                <c:ptCount val="1"/>
                <c:pt idx="0">
                  <c:v>0.97277227722772275</c:v>
                </c:pt>
              </c:numCache>
            </c:numRef>
          </c:val>
          <c:extLst>
            <c:ext xmlns:c16="http://schemas.microsoft.com/office/drawing/2014/chart" uri="{C3380CC4-5D6E-409C-BE32-E72D297353CC}">
              <c16:uniqueId val="{00000004-BA52-4511-921F-9F7000CBF96F}"/>
            </c:ext>
          </c:extLst>
        </c:ser>
        <c:ser>
          <c:idx val="7"/>
          <c:order val="3"/>
          <c:tx>
            <c:strRef>
              <c:f>'[2]C01.001'!$A$28</c:f>
              <c:strCache>
                <c:ptCount val="1"/>
                <c:pt idx="0">
                  <c:v>2020</c:v>
                </c:pt>
              </c:strCache>
            </c:strRef>
          </c:tx>
          <c:spPr>
            <a:solidFill>
              <a:schemeClr val="accent5">
                <a:lumMod val="75000"/>
              </a:schemeClr>
            </a:solidFill>
          </c:spPr>
          <c:invertIfNegative val="0"/>
          <c:dLbls>
            <c:dLbl>
              <c:idx val="0"/>
              <c:spPr>
                <a:noFill/>
                <a:ln w="25400">
                  <a:noFill/>
                </a:ln>
              </c:spPr>
              <c:txPr>
                <a:bodyPr wrap="square" lIns="38100" tIns="19050" rIns="38100" bIns="19050" anchor="ctr">
                  <a:noAutofit/>
                </a:bodyPr>
                <a:lstStyle/>
                <a:p>
                  <a:pPr>
                    <a:defRPr sz="1200" b="1"/>
                  </a:pPr>
                  <a:endParaRPr lang="es-CO"/>
                </a:p>
              </c:txPr>
              <c:showLegendKey val="0"/>
              <c:showVal val="1"/>
              <c:showCatName val="0"/>
              <c:showSerName val="0"/>
              <c:showPercent val="0"/>
              <c:showBubbleSize val="0"/>
              <c:extLst>
                <c:ext xmlns:c16="http://schemas.microsoft.com/office/drawing/2014/chart" uri="{C3380CC4-5D6E-409C-BE32-E72D297353CC}">
                  <c16:uniqueId val="{00000005-BA52-4511-921F-9F7000CBF96F}"/>
                </c:ext>
              </c:extLst>
            </c:dLbl>
            <c:spPr>
              <a:noFill/>
              <a:ln w="25400">
                <a:noFill/>
              </a:ln>
            </c:spPr>
            <c:txPr>
              <a:bodyPr wrap="square" lIns="38100" tIns="19050" rIns="38100" bIns="19050" anchor="ctr">
                <a:spAutoFit/>
              </a:bodyPr>
              <a:lstStyle/>
              <a:p>
                <a:pPr>
                  <a:defRPr sz="1200" b="1"/>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'[2]C01.001'!$C$28</c:f>
              <c:numCache>
                <c:formatCode>General</c:formatCode>
                <c:ptCount val="1"/>
                <c:pt idx="0">
                  <c:v>0.90841584158415845</c:v>
                </c:pt>
              </c:numCache>
            </c:numRef>
          </c:val>
          <c:extLst>
            <c:ext xmlns:c16="http://schemas.microsoft.com/office/drawing/2014/chart" uri="{C3380CC4-5D6E-409C-BE32-E72D297353CC}">
              <c16:uniqueId val="{00000006-BA52-4511-921F-9F7000CBF96F}"/>
            </c:ext>
          </c:extLst>
        </c:ser>
        <c:ser>
          <c:idx val="0"/>
          <c:order val="4"/>
          <c:tx>
            <c:strRef>
              <c:f>'[2]C01.001'!$A$29</c:f>
              <c:strCache>
                <c:ptCount val="1"/>
                <c:pt idx="0">
                  <c:v>2021</c:v>
                </c:pt>
              </c:strCache>
            </c:strRef>
          </c:tx>
          <c:spPr>
            <a:solidFill>
              <a:schemeClr val="accent2">
                <a:lumMod val="60000"/>
                <a:lumOff val="40000"/>
              </a:schemeClr>
            </a:solidFill>
          </c:spPr>
          <c:invertIfNegative val="0"/>
          <c:dLbls>
            <c:spPr>
              <a:noFill/>
              <a:ln w="25400">
                <a:noFill/>
              </a:ln>
            </c:spPr>
            <c:txPr>
              <a:bodyPr wrap="square" lIns="38100" tIns="19050" rIns="38100" bIns="19050" anchor="ctr">
                <a:spAutoFit/>
              </a:bodyPr>
              <a:lstStyle/>
              <a:p>
                <a:pPr>
                  <a:defRPr sz="1200" b="1"/>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'[2]C01.001'!$C$29</c:f>
              <c:numCache>
                <c:formatCode>General</c:formatCode>
                <c:ptCount val="1"/>
                <c:pt idx="0">
                  <c:v>0.81899999999999995</c:v>
                </c:pt>
              </c:numCache>
            </c:numRef>
          </c:val>
          <c:extLst>
            <c:ext xmlns:c16="http://schemas.microsoft.com/office/drawing/2014/chart" uri="{C3380CC4-5D6E-409C-BE32-E72D297353CC}">
              <c16:uniqueId val="{00000007-BA52-4511-921F-9F7000CBF96F}"/>
            </c:ext>
          </c:extLst>
        </c:ser>
        <c:dLbls>
          <c:showLegendKey val="0"/>
          <c:showVal val="0"/>
          <c:showCatName val="0"/>
          <c:showSerName val="0"/>
          <c:showPercent val="0"/>
          <c:showBubbleSize val="0"/>
        </c:dLbls>
        <c:gapWidth val="150"/>
        <c:axId val="1129553103"/>
        <c:axId val="1"/>
      </c:barChart>
      <c:catAx>
        <c:axId val="1129553103"/>
        <c:scaling>
          <c:orientation val="minMax"/>
        </c:scaling>
        <c:delete val="1"/>
        <c:axPos val="b"/>
        <c:title>
          <c:tx>
            <c:rich>
              <a:bodyPr/>
              <a:lstStyle/>
              <a:p>
                <a:pPr>
                  <a:defRPr sz="1000" b="0" i="0" u="none" strike="noStrike" baseline="0">
                    <a:solidFill>
                      <a:srgbClr val="FFFFFF"/>
                    </a:solidFill>
                    <a:latin typeface="Calibri"/>
                    <a:ea typeface="Calibri"/>
                    <a:cs typeface="Calibri"/>
                  </a:defRPr>
                </a:pPr>
                <a:r>
                  <a:rPr lang="en-US"/>
                  <a:t>AÑOS</a:t>
                </a:r>
              </a:p>
            </c:rich>
          </c:tx>
          <c:overlay val="0"/>
        </c:title>
        <c:majorTickMark val="out"/>
        <c:minorTickMark val="none"/>
        <c:tickLblPos val="nextTo"/>
        <c:crossAx val="1"/>
        <c:crosses val="autoZero"/>
        <c:auto val="1"/>
        <c:lblAlgn val="ctr"/>
        <c:lblOffset val="100"/>
        <c:noMultiLvlLbl val="0"/>
      </c:catAx>
      <c:valAx>
        <c:axId val="1"/>
        <c:scaling>
          <c:orientation val="minMax"/>
        </c:scaling>
        <c:delete val="0"/>
        <c:axPos val="l"/>
        <c:majorGridlines/>
        <c:title>
          <c:tx>
            <c:rich>
              <a:bodyPr/>
              <a:lstStyle/>
              <a:p>
                <a:pPr>
                  <a:defRPr sz="1000" b="0" i="0" u="none" strike="noStrike" baseline="0">
                    <a:solidFill>
                      <a:srgbClr val="FFFFFF"/>
                    </a:solidFill>
                    <a:latin typeface="Calibri"/>
                    <a:ea typeface="Calibri"/>
                    <a:cs typeface="Calibri"/>
                  </a:defRPr>
                </a:pPr>
                <a:r>
                  <a:rPr lang="en-US"/>
                  <a:t>LOGRO</a:t>
                </a:r>
              </a:p>
            </c:rich>
          </c:tx>
          <c:overlay val="0"/>
        </c:title>
        <c:numFmt formatCode="General" sourceLinked="1"/>
        <c:majorTickMark val="none"/>
        <c:minorTickMark val="none"/>
        <c:tickLblPos val="nextTo"/>
        <c:txPr>
          <a:bodyPr rot="0" vert="horz"/>
          <a:lstStyle/>
          <a:p>
            <a:pPr>
              <a:defRPr sz="1000" b="0" i="0" u="none" strike="noStrike" baseline="0">
                <a:solidFill>
                  <a:srgbClr val="FFFFFF"/>
                </a:solidFill>
                <a:latin typeface="Calibri"/>
                <a:ea typeface="Calibri"/>
                <a:cs typeface="Calibri"/>
              </a:defRPr>
            </a:pPr>
            <a:endParaRPr lang="es-CO"/>
          </a:p>
        </c:txPr>
        <c:crossAx val="1129553103"/>
        <c:crosses val="autoZero"/>
        <c:crossBetween val="between"/>
      </c:valAx>
    </c:plotArea>
    <c:legend>
      <c:legendPos val="r"/>
      <c:layout>
        <c:manualLayout>
          <c:xMode val="edge"/>
          <c:yMode val="edge"/>
          <c:wMode val="edge"/>
          <c:hMode val="edge"/>
          <c:x val="0.94103476136521191"/>
          <c:y val="0.44663787323614246"/>
          <c:w val="1"/>
          <c:h val="0.66518458460019225"/>
        </c:manualLayout>
      </c:layout>
      <c:overlay val="0"/>
      <c:txPr>
        <a:bodyPr/>
        <a:lstStyle/>
        <a:p>
          <a:pPr>
            <a:defRPr sz="1050" b="1" i="0" u="none" strike="noStrike" baseline="0">
              <a:solidFill>
                <a:srgbClr val="FFFFFF"/>
              </a:solidFill>
              <a:latin typeface="Calibri"/>
              <a:ea typeface="Calibri"/>
              <a:cs typeface="Calibri"/>
            </a:defRPr>
          </a:pPr>
          <a:endParaRPr lang="es-CO"/>
        </a:p>
      </c:txPr>
    </c:legend>
    <c:plotVisOnly val="1"/>
    <c:dispBlanksAs val="gap"/>
    <c:showDLblsOverMax val="0"/>
  </c:chart>
  <c:spPr>
    <a:solidFill>
      <a:schemeClr val="tx1"/>
    </a:solidFill>
    <a:ln>
      <a:solidFill>
        <a:srgbClr val="FFFF00"/>
      </a:solidFill>
    </a:ln>
  </c:spPr>
  <c:txPr>
    <a:bodyPr/>
    <a:lstStyle/>
    <a:p>
      <a:pPr>
        <a:defRPr sz="1000" b="0" i="0" u="none" strike="noStrike" baseline="0">
          <a:solidFill>
            <a:srgbClr val="FFFFFF"/>
          </a:solidFill>
          <a:latin typeface="Calibri"/>
          <a:ea typeface="Calibri"/>
          <a:cs typeface="Calibri"/>
        </a:defRPr>
      </a:pPr>
      <a:endParaRPr lang="es-CO"/>
    </a:p>
  </c:txPr>
  <c:printSettings>
    <c:headerFooter/>
    <c:pageMargins b="0.75" l="0.7" r="0.7" t="0.75" header="0.3" footer="0.3"/>
    <c:pageSetup paperSize="9" orientation="landscape"/>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7"/>
    </mc:Choice>
    <mc:Fallback>
      <c:style val="47"/>
    </mc:Fallback>
  </mc:AlternateContent>
  <c:chart>
    <c:title>
      <c:tx>
        <c:rich>
          <a:bodyPr/>
          <a:lstStyle/>
          <a:p>
            <a:pPr>
              <a:defRPr sz="1000" b="0" i="0" u="none" strike="noStrike" baseline="0">
                <a:solidFill>
                  <a:srgbClr val="FFFFFF"/>
                </a:solidFill>
                <a:latin typeface="Calibri"/>
                <a:ea typeface="Calibri"/>
                <a:cs typeface="Calibri"/>
              </a:defRPr>
            </a:pPr>
            <a:r>
              <a:rPr lang="en-US" sz="1800" b="1" i="0" u="none" strike="noStrike" baseline="0">
                <a:solidFill>
                  <a:srgbClr val="FFFFFF"/>
                </a:solidFill>
                <a:latin typeface="Calibri"/>
                <a:cs typeface="Calibri"/>
              </a:rPr>
              <a:t>C05.001</a:t>
            </a:r>
          </a:p>
          <a:p>
            <a:pPr>
              <a:defRPr sz="1000" b="0" i="0" u="none" strike="noStrike" baseline="0">
                <a:solidFill>
                  <a:srgbClr val="FFFFFF"/>
                </a:solidFill>
                <a:latin typeface="Calibri"/>
                <a:ea typeface="Calibri"/>
                <a:cs typeface="Calibri"/>
              </a:defRPr>
            </a:pPr>
            <a:r>
              <a:rPr lang="en-US" sz="1800" b="1" i="0" u="none" strike="noStrike" baseline="0">
                <a:solidFill>
                  <a:srgbClr val="FFFFFF"/>
                </a:solidFill>
                <a:latin typeface="Calibri"/>
                <a:cs typeface="Calibri"/>
              </a:rPr>
              <a:t>COBERTURA DE AUDITORÍA EXTERNA DE MATRÍCULA</a:t>
            </a:r>
          </a:p>
        </c:rich>
      </c:tx>
      <c:overlay val="0"/>
    </c:title>
    <c:autoTitleDeleted val="0"/>
    <c:plotArea>
      <c:layout/>
      <c:barChart>
        <c:barDir val="col"/>
        <c:grouping val="clustered"/>
        <c:varyColors val="0"/>
        <c:ser>
          <c:idx val="4"/>
          <c:order val="0"/>
          <c:tx>
            <c:strRef>
              <c:f>'[2]C05.001'!$A$26</c:f>
              <c:strCache>
                <c:ptCount val="1"/>
                <c:pt idx="0">
                  <c:v>2017</c:v>
                </c:pt>
              </c:strCache>
            </c:strRef>
          </c:tx>
          <c:spPr>
            <a:solidFill>
              <a:schemeClr val="accent4">
                <a:lumMod val="60000"/>
                <a:lumOff val="40000"/>
              </a:schemeClr>
            </a:solidFill>
          </c:spPr>
          <c:invertIfNegative val="0"/>
          <c:dLbls>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'[2]C05.001'!$C$26</c:f>
              <c:numCache>
                <c:formatCode>General</c:formatCode>
                <c:ptCount val="1"/>
                <c:pt idx="0">
                  <c:v>0.2300469483568075</c:v>
                </c:pt>
              </c:numCache>
            </c:numRef>
          </c:val>
          <c:extLst>
            <c:ext xmlns:c16="http://schemas.microsoft.com/office/drawing/2014/chart" uri="{C3380CC4-5D6E-409C-BE32-E72D297353CC}">
              <c16:uniqueId val="{00000000-B7BC-4370-BCC0-8C502A297550}"/>
            </c:ext>
          </c:extLst>
        </c:ser>
        <c:ser>
          <c:idx val="5"/>
          <c:order val="1"/>
          <c:tx>
            <c:strRef>
              <c:f>'[2]C05.001'!$A$27</c:f>
              <c:strCache>
                <c:ptCount val="1"/>
                <c:pt idx="0">
                  <c:v>2018</c:v>
                </c:pt>
              </c:strCache>
            </c:strRef>
          </c:tx>
          <c:spPr>
            <a:solidFill>
              <a:srgbClr val="FFC000"/>
            </a:solidFill>
          </c:spPr>
          <c:invertIfNegative val="0"/>
          <c:dLbls>
            <c:dLbl>
              <c:idx val="0"/>
              <c:spPr>
                <a:noFill/>
                <a:ln w="25400">
                  <a:noFill/>
                </a:ln>
              </c:spPr>
              <c:txPr>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7BC-4370-BCC0-8C502A297550}"/>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val>
            <c:numRef>
              <c:f>'[2]C05.001'!$C$27</c:f>
              <c:numCache>
                <c:formatCode>General</c:formatCode>
                <c:ptCount val="1"/>
                <c:pt idx="0">
                  <c:v>0.23943661971830985</c:v>
                </c:pt>
              </c:numCache>
            </c:numRef>
          </c:val>
          <c:extLst>
            <c:ext xmlns:c16="http://schemas.microsoft.com/office/drawing/2014/chart" uri="{C3380CC4-5D6E-409C-BE32-E72D297353CC}">
              <c16:uniqueId val="{00000002-B7BC-4370-BCC0-8C502A297550}"/>
            </c:ext>
          </c:extLst>
        </c:ser>
        <c:ser>
          <c:idx val="6"/>
          <c:order val="2"/>
          <c:tx>
            <c:strRef>
              <c:f>'[2]C05.001'!$A$28</c:f>
              <c:strCache>
                <c:ptCount val="1"/>
                <c:pt idx="0">
                  <c:v>2019</c:v>
                </c:pt>
              </c:strCache>
            </c:strRef>
          </c:tx>
          <c:spPr>
            <a:solidFill>
              <a:schemeClr val="bg2">
                <a:lumMod val="50000"/>
              </a:schemeClr>
            </a:solidFill>
          </c:spPr>
          <c:invertIfNegative val="0"/>
          <c:dLbls>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'[2]C05.001'!$C$28</c:f>
              <c:numCache>
                <c:formatCode>General</c:formatCode>
                <c:ptCount val="1"/>
                <c:pt idx="0">
                  <c:v>0.26900000000000002</c:v>
                </c:pt>
              </c:numCache>
            </c:numRef>
          </c:val>
          <c:extLst>
            <c:ext xmlns:c16="http://schemas.microsoft.com/office/drawing/2014/chart" uri="{C3380CC4-5D6E-409C-BE32-E72D297353CC}">
              <c16:uniqueId val="{00000003-B7BC-4370-BCC0-8C502A297550}"/>
            </c:ext>
          </c:extLst>
        </c:ser>
        <c:ser>
          <c:idx val="7"/>
          <c:order val="3"/>
          <c:tx>
            <c:strRef>
              <c:f>'[2]C05.001'!$A$29</c:f>
              <c:strCache>
                <c:ptCount val="1"/>
                <c:pt idx="0">
                  <c:v>2020</c:v>
                </c:pt>
              </c:strCache>
            </c:strRef>
          </c:tx>
          <c:spPr>
            <a:solidFill>
              <a:schemeClr val="accent5">
                <a:lumMod val="75000"/>
              </a:schemeClr>
            </a:solidFill>
          </c:spPr>
          <c:invertIfNegative val="0"/>
          <c:dLbls>
            <c:spPr>
              <a:noFill/>
              <a:ln w="25400">
                <a:noFill/>
              </a:ln>
            </c:spPr>
            <c:txPr>
              <a:bodyPr wrap="square" lIns="38100" tIns="19050" rIns="38100" bIns="19050" anchor="ctr" anchorCtr="0">
                <a:spAutoFit/>
              </a:bodyPr>
              <a:lstStyle/>
              <a:p>
                <a:pPr algn="ctr">
                  <a:defRPr lang="en-US" sz="1200" b="1" i="0" u="none" strike="noStrike" kern="1200"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'[2]C05.001'!$C$29</c:f>
              <c:numCache>
                <c:formatCode>General</c:formatCode>
                <c:ptCount val="1"/>
                <c:pt idx="0">
                  <c:v>1</c:v>
                </c:pt>
              </c:numCache>
            </c:numRef>
          </c:val>
          <c:extLst>
            <c:ext xmlns:c16="http://schemas.microsoft.com/office/drawing/2014/chart" uri="{C3380CC4-5D6E-409C-BE32-E72D297353CC}">
              <c16:uniqueId val="{00000004-B7BC-4370-BCC0-8C502A297550}"/>
            </c:ext>
          </c:extLst>
        </c:ser>
        <c:ser>
          <c:idx val="0"/>
          <c:order val="4"/>
          <c:tx>
            <c:strRef>
              <c:f>'[2]C05.001'!$A$30</c:f>
              <c:strCache>
                <c:ptCount val="1"/>
                <c:pt idx="0">
                  <c:v>2021</c:v>
                </c:pt>
              </c:strCache>
            </c:strRef>
          </c:tx>
          <c:spPr>
            <a:solidFill>
              <a:schemeClr val="accent2">
                <a:lumMod val="60000"/>
                <a:lumOff val="40000"/>
              </a:schemeClr>
            </a:solidFill>
          </c:spPr>
          <c:invertIfNegative val="0"/>
          <c:dLbls>
            <c:spPr>
              <a:noFill/>
              <a:ln w="25400">
                <a:noFill/>
              </a:ln>
            </c:spPr>
            <c:txPr>
              <a:bodyPr wrap="square" lIns="38100" tIns="19050" rIns="38100" bIns="19050" anchor="ctr">
                <a:spAutoFit/>
              </a:bodyPr>
              <a:lstStyle/>
              <a:p>
                <a:pPr>
                  <a:defRPr sz="1200" b="1"/>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'[2]C05.001'!$C$30</c:f>
              <c:numCache>
                <c:formatCode>General</c:formatCode>
                <c:ptCount val="1"/>
                <c:pt idx="0">
                  <c:v>1</c:v>
                </c:pt>
              </c:numCache>
            </c:numRef>
          </c:val>
          <c:extLst>
            <c:ext xmlns:c16="http://schemas.microsoft.com/office/drawing/2014/chart" uri="{C3380CC4-5D6E-409C-BE32-E72D297353CC}">
              <c16:uniqueId val="{00000005-B7BC-4370-BCC0-8C502A297550}"/>
            </c:ext>
          </c:extLst>
        </c:ser>
        <c:dLbls>
          <c:showLegendKey val="0"/>
          <c:showVal val="0"/>
          <c:showCatName val="0"/>
          <c:showSerName val="0"/>
          <c:showPercent val="0"/>
          <c:showBubbleSize val="0"/>
        </c:dLbls>
        <c:gapWidth val="150"/>
        <c:axId val="1129542287"/>
        <c:axId val="1"/>
      </c:barChart>
      <c:catAx>
        <c:axId val="1129542287"/>
        <c:scaling>
          <c:orientation val="minMax"/>
        </c:scaling>
        <c:delete val="1"/>
        <c:axPos val="b"/>
        <c:title>
          <c:tx>
            <c:rich>
              <a:bodyPr/>
              <a:lstStyle/>
              <a:p>
                <a:pPr>
                  <a:defRPr sz="1100" b="1" i="0" u="none" strike="noStrike" baseline="0">
                    <a:solidFill>
                      <a:srgbClr val="FFFFFF"/>
                    </a:solidFill>
                    <a:latin typeface="Calibri"/>
                    <a:ea typeface="Calibri"/>
                    <a:cs typeface="Calibri"/>
                  </a:defRPr>
                </a:pPr>
                <a:r>
                  <a:rPr lang="en-US"/>
                  <a:t>AÑOS</a:t>
                </a:r>
              </a:p>
            </c:rich>
          </c:tx>
          <c:overlay val="0"/>
        </c:title>
        <c:majorTickMark val="out"/>
        <c:minorTickMark val="none"/>
        <c:tickLblPos val="nextTo"/>
        <c:crossAx val="1"/>
        <c:crosses val="autoZero"/>
        <c:auto val="1"/>
        <c:lblAlgn val="ctr"/>
        <c:lblOffset val="100"/>
        <c:noMultiLvlLbl val="0"/>
      </c:catAx>
      <c:valAx>
        <c:axId val="1"/>
        <c:scaling>
          <c:orientation val="minMax"/>
        </c:scaling>
        <c:delete val="0"/>
        <c:axPos val="l"/>
        <c:majorGridlines/>
        <c:minorGridlines/>
        <c:title>
          <c:tx>
            <c:rich>
              <a:bodyPr/>
              <a:lstStyle/>
              <a:p>
                <a:pPr>
                  <a:defRPr sz="1000" b="1" i="0" u="none" strike="noStrike" baseline="0">
                    <a:solidFill>
                      <a:srgbClr val="FFFFFF"/>
                    </a:solidFill>
                    <a:latin typeface="Calibri"/>
                    <a:ea typeface="Calibri"/>
                    <a:cs typeface="Calibri"/>
                  </a:defRPr>
                </a:pPr>
                <a:r>
                  <a:rPr lang="en-US"/>
                  <a:t>LOGRO</a:t>
                </a:r>
              </a:p>
            </c:rich>
          </c:tx>
          <c:overlay val="0"/>
        </c:title>
        <c:numFmt formatCode="General" sourceLinked="1"/>
        <c:majorTickMark val="out"/>
        <c:minorTickMark val="none"/>
        <c:tickLblPos val="nextTo"/>
        <c:txPr>
          <a:bodyPr rot="0" vert="horz"/>
          <a:lstStyle/>
          <a:p>
            <a:pPr>
              <a:defRPr sz="1000" b="0" i="0" u="none" strike="noStrike" baseline="0">
                <a:solidFill>
                  <a:srgbClr val="FFFFFF"/>
                </a:solidFill>
                <a:latin typeface="Calibri"/>
                <a:ea typeface="Calibri"/>
                <a:cs typeface="Calibri"/>
              </a:defRPr>
            </a:pPr>
            <a:endParaRPr lang="es-CO"/>
          </a:p>
        </c:txPr>
        <c:crossAx val="1129542287"/>
        <c:crosses val="autoZero"/>
        <c:crossBetween val="between"/>
      </c:valAx>
    </c:plotArea>
    <c:legend>
      <c:legendPos val="r"/>
      <c:legendEntry>
        <c:idx val="0"/>
        <c:txPr>
          <a:bodyPr/>
          <a:lstStyle/>
          <a:p>
            <a:pPr>
              <a:defRPr sz="1050" b="1" i="0" u="none" strike="noStrike" baseline="0">
                <a:solidFill>
                  <a:srgbClr val="FFFFFF"/>
                </a:solidFill>
                <a:latin typeface="Calibri"/>
                <a:ea typeface="Calibri"/>
                <a:cs typeface="Calibri"/>
              </a:defRPr>
            </a:pPr>
            <a:endParaRPr lang="es-CO"/>
          </a:p>
        </c:txPr>
      </c:legendEntry>
      <c:legendEntry>
        <c:idx val="1"/>
        <c:txPr>
          <a:bodyPr/>
          <a:lstStyle/>
          <a:p>
            <a:pPr>
              <a:defRPr sz="1050" b="1" i="0" u="none" strike="noStrike" baseline="0">
                <a:solidFill>
                  <a:srgbClr val="FFFFFF"/>
                </a:solidFill>
                <a:latin typeface="Calibri"/>
                <a:ea typeface="Calibri"/>
                <a:cs typeface="Calibri"/>
              </a:defRPr>
            </a:pPr>
            <a:endParaRPr lang="es-CO"/>
          </a:p>
        </c:txPr>
      </c:legendEntry>
      <c:legendEntry>
        <c:idx val="2"/>
        <c:txPr>
          <a:bodyPr/>
          <a:lstStyle/>
          <a:p>
            <a:pPr>
              <a:defRPr sz="1050" b="1" i="0" u="none" strike="noStrike" baseline="0">
                <a:solidFill>
                  <a:srgbClr val="FFFFFF"/>
                </a:solidFill>
                <a:latin typeface="Calibri"/>
                <a:ea typeface="Calibri"/>
                <a:cs typeface="Calibri"/>
              </a:defRPr>
            </a:pPr>
            <a:endParaRPr lang="es-CO"/>
          </a:p>
        </c:txPr>
      </c:legendEntry>
      <c:legendEntry>
        <c:idx val="3"/>
        <c:txPr>
          <a:bodyPr/>
          <a:lstStyle/>
          <a:p>
            <a:pPr>
              <a:defRPr sz="1050" b="1" i="0" u="none" strike="noStrike" baseline="0">
                <a:solidFill>
                  <a:srgbClr val="FFFFFF"/>
                </a:solidFill>
                <a:latin typeface="Calibri"/>
                <a:ea typeface="Calibri"/>
                <a:cs typeface="Calibri"/>
              </a:defRPr>
            </a:pPr>
            <a:endParaRPr lang="es-CO"/>
          </a:p>
        </c:txPr>
      </c:legendEntry>
      <c:legendEntry>
        <c:idx val="4"/>
        <c:txPr>
          <a:bodyPr/>
          <a:lstStyle/>
          <a:p>
            <a:pPr>
              <a:defRPr sz="1050" b="1" i="0" u="none" strike="noStrike" baseline="0">
                <a:solidFill>
                  <a:srgbClr val="FFFFFF"/>
                </a:solidFill>
                <a:latin typeface="Calibri"/>
                <a:ea typeface="Calibri"/>
                <a:cs typeface="Calibri"/>
              </a:defRPr>
            </a:pPr>
            <a:endParaRPr lang="es-CO"/>
          </a:p>
        </c:txPr>
      </c:legendEntry>
      <c:layout>
        <c:manualLayout>
          <c:xMode val="edge"/>
          <c:yMode val="edge"/>
          <c:wMode val="edge"/>
          <c:hMode val="edge"/>
          <c:x val="0.92540177289159609"/>
          <c:y val="0.46114507161483259"/>
          <c:w val="0.98333392759867277"/>
          <c:h val="0.68853847888138775"/>
        </c:manualLayout>
      </c:layout>
      <c:overlay val="0"/>
      <c:txPr>
        <a:bodyPr/>
        <a:lstStyle/>
        <a:p>
          <a:pPr>
            <a:defRPr sz="715" b="1" i="0" u="none" strike="noStrike" baseline="0">
              <a:solidFill>
                <a:srgbClr val="FFFFFF"/>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FFFFFF"/>
          </a:solidFill>
          <a:latin typeface="Calibri"/>
          <a:ea typeface="Calibri"/>
          <a:cs typeface="Calibri"/>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8"/>
    </mc:Choice>
    <mc:Fallback>
      <c:style val="48"/>
    </mc:Fallback>
  </mc:AlternateContent>
  <c:chart>
    <c:title>
      <c:tx>
        <c:rich>
          <a:bodyPr/>
          <a:lstStyle/>
          <a:p>
            <a:pPr>
              <a:defRPr sz="1000" b="0" i="0" u="none" strike="noStrike" baseline="0">
                <a:solidFill>
                  <a:srgbClr val="FFFFFF"/>
                </a:solidFill>
                <a:latin typeface="Calibri"/>
                <a:ea typeface="Calibri"/>
                <a:cs typeface="Calibri"/>
              </a:defRPr>
            </a:pPr>
            <a:r>
              <a:rPr lang="en-US" sz="1800" b="1" i="0" u="none" strike="noStrike" baseline="0">
                <a:solidFill>
                  <a:srgbClr val="FFFFFF"/>
                </a:solidFill>
                <a:latin typeface="Calibri"/>
                <a:cs typeface="Calibri"/>
              </a:rPr>
              <a:t>C05.002</a:t>
            </a:r>
          </a:p>
          <a:p>
            <a:pPr>
              <a:defRPr sz="1000" b="0" i="0" u="none" strike="noStrike" baseline="0">
                <a:solidFill>
                  <a:srgbClr val="FFFFFF"/>
                </a:solidFill>
                <a:latin typeface="Calibri"/>
                <a:ea typeface="Calibri"/>
                <a:cs typeface="Calibri"/>
              </a:defRPr>
            </a:pPr>
            <a:r>
              <a:rPr lang="en-US" sz="1800" b="1" i="0" u="none" strike="noStrike" baseline="0">
                <a:solidFill>
                  <a:srgbClr val="FFFFFF"/>
                </a:solidFill>
                <a:latin typeface="Calibri"/>
                <a:cs typeface="Calibri"/>
              </a:rPr>
              <a:t>PORCENTAJE DE AUDITORÍAS REALIZADAS</a:t>
            </a:r>
          </a:p>
        </c:rich>
      </c:tx>
      <c:layout>
        <c:manualLayout>
          <c:xMode val="edge"/>
          <c:yMode val="edge"/>
          <c:x val="0.20462181573190366"/>
          <c:y val="1.2720232154079331E-2"/>
        </c:manualLayout>
      </c:layout>
      <c:overlay val="0"/>
    </c:title>
    <c:autoTitleDeleted val="0"/>
    <c:plotArea>
      <c:layout>
        <c:manualLayout>
          <c:layoutTarget val="inner"/>
          <c:xMode val="edge"/>
          <c:yMode val="edge"/>
          <c:x val="0.10021498780101794"/>
          <c:y val="0.1764553615580661"/>
          <c:w val="0.79737924968557161"/>
          <c:h val="0.78198657233063262"/>
        </c:manualLayout>
      </c:layout>
      <c:barChart>
        <c:barDir val="col"/>
        <c:grouping val="clustered"/>
        <c:varyColors val="0"/>
        <c:ser>
          <c:idx val="4"/>
          <c:order val="0"/>
          <c:tx>
            <c:strRef>
              <c:f>'[2]C05.002'!$A$25</c:f>
              <c:strCache>
                <c:ptCount val="1"/>
                <c:pt idx="0">
                  <c:v>2017</c:v>
                </c:pt>
              </c:strCache>
            </c:strRef>
          </c:tx>
          <c:spPr>
            <a:solidFill>
              <a:schemeClr val="accent4">
                <a:lumMod val="60000"/>
                <a:lumOff val="40000"/>
              </a:schemeClr>
            </a:solidFill>
          </c:spPr>
          <c:invertIfNegative val="0"/>
          <c:dLbls>
            <c:dLbl>
              <c:idx val="0"/>
              <c:layout>
                <c:manualLayout>
                  <c:x val="1.7787264318747777E-3"/>
                  <c:y val="1.0464452812963574E-2"/>
                </c:manualLayout>
              </c:layout>
              <c:spPr>
                <a:noFill/>
                <a:ln w="25400">
                  <a:noFill/>
                </a:ln>
              </c:spPr>
              <c:txPr>
                <a:bodyPr/>
                <a:lstStyle/>
                <a:p>
                  <a:pPr>
                    <a:defRPr sz="1200" b="1" i="0" u="none" strike="noStrike" baseline="0">
                      <a:solidFill>
                        <a:srgbClr val="FFFFFF"/>
                      </a:solidFill>
                      <a:latin typeface="Calibri"/>
                      <a:ea typeface="Calibri"/>
                      <a:cs typeface="Calibri"/>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118-4A02-B729-209EA5CF1E61}"/>
                </c:ext>
              </c:extLst>
            </c:dLbl>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'[2]C05.002'!$C$25</c:f>
              <c:numCache>
                <c:formatCode>General</c:formatCode>
                <c:ptCount val="1"/>
                <c:pt idx="0">
                  <c:v>1</c:v>
                </c:pt>
              </c:numCache>
            </c:numRef>
          </c:val>
          <c:extLst>
            <c:ext xmlns:c16="http://schemas.microsoft.com/office/drawing/2014/chart" uri="{C3380CC4-5D6E-409C-BE32-E72D297353CC}">
              <c16:uniqueId val="{00000001-E118-4A02-B729-209EA5CF1E61}"/>
            </c:ext>
          </c:extLst>
        </c:ser>
        <c:ser>
          <c:idx val="5"/>
          <c:order val="1"/>
          <c:tx>
            <c:strRef>
              <c:f>'[2]C05.002'!$A$26</c:f>
              <c:strCache>
                <c:ptCount val="1"/>
                <c:pt idx="0">
                  <c:v>2018</c:v>
                </c:pt>
              </c:strCache>
            </c:strRef>
          </c:tx>
          <c:spPr>
            <a:solidFill>
              <a:srgbClr val="FFC000"/>
            </a:solidFill>
          </c:spPr>
          <c:invertIfNegative val="0"/>
          <c:dLbls>
            <c:dLbl>
              <c:idx val="0"/>
              <c:layout>
                <c:manualLayout>
                  <c:x val="0"/>
                  <c:y val="1.2077294685990315E-2"/>
                </c:manualLayout>
              </c:layout>
              <c:spPr>
                <a:noFill/>
                <a:ln w="25400">
                  <a:noFill/>
                </a:ln>
              </c:spPr>
              <c:txPr>
                <a:bodyPr/>
                <a:lstStyle/>
                <a:p>
                  <a:pPr>
                    <a:defRPr sz="1200" b="1" i="0" u="none" strike="noStrike" baseline="0">
                      <a:solidFill>
                        <a:srgbClr val="FFFFFF"/>
                      </a:solidFill>
                      <a:latin typeface="Calibri"/>
                      <a:ea typeface="Calibri"/>
                      <a:cs typeface="Calibri"/>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E118-4A02-B729-209EA5CF1E61}"/>
                </c:ext>
              </c:extLst>
            </c:dLbl>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'[2]C05.002'!$C$26</c:f>
              <c:numCache>
                <c:formatCode>General</c:formatCode>
                <c:ptCount val="1"/>
                <c:pt idx="0">
                  <c:v>1</c:v>
                </c:pt>
              </c:numCache>
            </c:numRef>
          </c:val>
          <c:extLst>
            <c:ext xmlns:c16="http://schemas.microsoft.com/office/drawing/2014/chart" uri="{C3380CC4-5D6E-409C-BE32-E72D297353CC}">
              <c16:uniqueId val="{00000003-E118-4A02-B729-209EA5CF1E61}"/>
            </c:ext>
          </c:extLst>
        </c:ser>
        <c:ser>
          <c:idx val="6"/>
          <c:order val="2"/>
          <c:tx>
            <c:strRef>
              <c:f>'[2]C05.002'!$A$27</c:f>
              <c:strCache>
                <c:ptCount val="1"/>
                <c:pt idx="0">
                  <c:v>2019</c:v>
                </c:pt>
              </c:strCache>
            </c:strRef>
          </c:tx>
          <c:spPr>
            <a:solidFill>
              <a:schemeClr val="bg2">
                <a:lumMod val="50000"/>
              </a:schemeClr>
            </a:solidFill>
          </c:spPr>
          <c:invertIfNegative val="0"/>
          <c:dLbls>
            <c:dLbl>
              <c:idx val="0"/>
              <c:layout>
                <c:manualLayout>
                  <c:x val="-3.1575768854433506E-3"/>
                  <c:y val="1.0304201112042366E-2"/>
                </c:manualLayout>
              </c:layout>
              <c:spPr>
                <a:noFill/>
                <a:ln w="25400">
                  <a:noFill/>
                </a:ln>
              </c:spPr>
              <c:txPr>
                <a:bodyPr/>
                <a:lstStyle/>
                <a:p>
                  <a:pPr>
                    <a:defRPr sz="1200" b="1" i="0" u="none" strike="noStrike" baseline="0">
                      <a:solidFill>
                        <a:srgbClr val="FFFFFF"/>
                      </a:solidFill>
                      <a:latin typeface="Calibri"/>
                      <a:ea typeface="Calibri"/>
                      <a:cs typeface="Calibri"/>
                    </a:defRPr>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E118-4A02-B729-209EA5CF1E61}"/>
                </c:ext>
              </c:extLst>
            </c:dLbl>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'[2]C05.002'!$C$27</c:f>
              <c:numCache>
                <c:formatCode>General</c:formatCode>
                <c:ptCount val="1"/>
                <c:pt idx="0">
                  <c:v>1</c:v>
                </c:pt>
              </c:numCache>
            </c:numRef>
          </c:val>
          <c:extLst>
            <c:ext xmlns:c16="http://schemas.microsoft.com/office/drawing/2014/chart" uri="{C3380CC4-5D6E-409C-BE32-E72D297353CC}">
              <c16:uniqueId val="{00000005-E118-4A02-B729-209EA5CF1E61}"/>
            </c:ext>
          </c:extLst>
        </c:ser>
        <c:ser>
          <c:idx val="7"/>
          <c:order val="3"/>
          <c:tx>
            <c:strRef>
              <c:f>'[2]C05.002'!$A$28</c:f>
              <c:strCache>
                <c:ptCount val="1"/>
                <c:pt idx="0">
                  <c:v>2020</c:v>
                </c:pt>
              </c:strCache>
            </c:strRef>
          </c:tx>
          <c:spPr>
            <a:solidFill>
              <a:schemeClr val="accent5">
                <a:lumMod val="75000"/>
              </a:schemeClr>
            </a:solidFill>
          </c:spPr>
          <c:invertIfNegative val="0"/>
          <c:dLbls>
            <c:dLbl>
              <c:idx val="0"/>
              <c:layout>
                <c:manualLayout>
                  <c:x val="6.3151537708864697E-3"/>
                  <c:y val="1.5456301668063549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E118-4A02-B729-209EA5CF1E61}"/>
                </c:ext>
              </c:extLst>
            </c:dLbl>
            <c:spPr>
              <a:noFill/>
              <a:ln w="25400">
                <a:noFill/>
              </a:ln>
            </c:spPr>
            <c:txPr>
              <a:bodyPr wrap="square" lIns="38100" tIns="19050" rIns="38100" bIns="19050" anchor="ctr" anchorCtr="0">
                <a:spAutoFit/>
              </a:bodyPr>
              <a:lstStyle/>
              <a:p>
                <a:pPr algn="ctr">
                  <a:defRPr lang="en-US" sz="1200" b="1" i="0" u="none" strike="noStrike" kern="1200"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'[2]C05.002'!$C$28</c:f>
              <c:numCache>
                <c:formatCode>General</c:formatCode>
                <c:ptCount val="1"/>
                <c:pt idx="0">
                  <c:v>1</c:v>
                </c:pt>
              </c:numCache>
            </c:numRef>
          </c:val>
          <c:extLst>
            <c:ext xmlns:c16="http://schemas.microsoft.com/office/drawing/2014/chart" uri="{C3380CC4-5D6E-409C-BE32-E72D297353CC}">
              <c16:uniqueId val="{00000007-E118-4A02-B729-209EA5CF1E61}"/>
            </c:ext>
          </c:extLst>
        </c:ser>
        <c:ser>
          <c:idx val="0"/>
          <c:order val="4"/>
          <c:tx>
            <c:strRef>
              <c:f>'[2]C05.002'!$A$29</c:f>
              <c:strCache>
                <c:ptCount val="1"/>
                <c:pt idx="0">
                  <c:v>2021</c:v>
                </c:pt>
              </c:strCache>
            </c:strRef>
          </c:tx>
          <c:spPr>
            <a:solidFill>
              <a:schemeClr val="accent2">
                <a:lumMod val="60000"/>
                <a:lumOff val="40000"/>
              </a:schemeClr>
            </a:solidFill>
          </c:spPr>
          <c:invertIfNegative val="0"/>
          <c:dLbls>
            <c:dLbl>
              <c:idx val="0"/>
              <c:layout>
                <c:manualLayout>
                  <c:x val="3.157576885443119E-3"/>
                  <c:y val="1.2880251390052957E-2"/>
                </c:manualLayout>
              </c:layout>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E118-4A02-B729-209EA5CF1E61}"/>
                </c:ext>
              </c:extLst>
            </c:dLbl>
            <c:spPr>
              <a:noFill/>
              <a:ln w="25400">
                <a:noFill/>
              </a:ln>
            </c:spPr>
            <c:txPr>
              <a:bodyPr wrap="square" lIns="38100" tIns="19050" rIns="38100" bIns="19050" anchor="ctr">
                <a:spAutoFit/>
              </a:bodyPr>
              <a:lstStyle/>
              <a:p>
                <a:pPr>
                  <a:defRPr sz="1200" b="1"/>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'[2]C05.002'!$C$29</c:f>
              <c:numCache>
                <c:formatCode>General</c:formatCode>
                <c:ptCount val="1"/>
                <c:pt idx="0">
                  <c:v>1</c:v>
                </c:pt>
              </c:numCache>
            </c:numRef>
          </c:val>
          <c:extLst>
            <c:ext xmlns:c16="http://schemas.microsoft.com/office/drawing/2014/chart" uri="{C3380CC4-5D6E-409C-BE32-E72D297353CC}">
              <c16:uniqueId val="{00000009-E118-4A02-B729-209EA5CF1E61}"/>
            </c:ext>
          </c:extLst>
        </c:ser>
        <c:dLbls>
          <c:showLegendKey val="0"/>
          <c:showVal val="0"/>
          <c:showCatName val="0"/>
          <c:showSerName val="0"/>
          <c:showPercent val="0"/>
          <c:showBubbleSize val="0"/>
        </c:dLbls>
        <c:gapWidth val="150"/>
        <c:axId val="1129541455"/>
        <c:axId val="1"/>
      </c:barChart>
      <c:catAx>
        <c:axId val="1129541455"/>
        <c:scaling>
          <c:orientation val="minMax"/>
        </c:scaling>
        <c:delete val="1"/>
        <c:axPos val="b"/>
        <c:title>
          <c:tx>
            <c:rich>
              <a:bodyPr/>
              <a:lstStyle/>
              <a:p>
                <a:pPr>
                  <a:defRPr sz="1000" b="1" i="0" u="none" strike="noStrike" baseline="0">
                    <a:solidFill>
                      <a:srgbClr val="FFFFFF"/>
                    </a:solidFill>
                    <a:latin typeface="Calibri"/>
                    <a:ea typeface="Calibri"/>
                    <a:cs typeface="Calibri"/>
                  </a:defRPr>
                </a:pPr>
                <a:r>
                  <a:rPr lang="en-US"/>
                  <a:t>AÑOS</a:t>
                </a:r>
              </a:p>
            </c:rich>
          </c:tx>
          <c:overlay val="0"/>
        </c:title>
        <c:majorTickMark val="out"/>
        <c:minorTickMark val="none"/>
        <c:tickLblPos val="nextTo"/>
        <c:crossAx val="1"/>
        <c:crosses val="autoZero"/>
        <c:auto val="1"/>
        <c:lblAlgn val="ctr"/>
        <c:lblOffset val="100"/>
        <c:noMultiLvlLbl val="0"/>
      </c:catAx>
      <c:valAx>
        <c:axId val="1"/>
        <c:scaling>
          <c:orientation val="minMax"/>
          <c:max val="1"/>
        </c:scaling>
        <c:delete val="0"/>
        <c:axPos val="l"/>
        <c:majorGridlines/>
        <c:title>
          <c:tx>
            <c:rich>
              <a:bodyPr/>
              <a:lstStyle/>
              <a:p>
                <a:pPr>
                  <a:defRPr sz="1000" b="1" i="0" u="none" strike="noStrike" baseline="0">
                    <a:solidFill>
                      <a:srgbClr val="FFFFFF"/>
                    </a:solidFill>
                    <a:latin typeface="Calibri"/>
                    <a:ea typeface="Calibri"/>
                    <a:cs typeface="Calibri"/>
                  </a:defRPr>
                </a:pPr>
                <a:r>
                  <a:rPr lang="en-US"/>
                  <a:t>LOGRO</a:t>
                </a:r>
              </a:p>
            </c:rich>
          </c:tx>
          <c:overlay val="0"/>
        </c:title>
        <c:numFmt formatCode="General" sourceLinked="1"/>
        <c:majorTickMark val="out"/>
        <c:minorTickMark val="none"/>
        <c:tickLblPos val="nextTo"/>
        <c:txPr>
          <a:bodyPr rot="0" vert="horz"/>
          <a:lstStyle/>
          <a:p>
            <a:pPr>
              <a:defRPr sz="1000" b="0" i="0" u="none" strike="noStrike" baseline="0">
                <a:solidFill>
                  <a:srgbClr val="FFFFFF"/>
                </a:solidFill>
                <a:latin typeface="Calibri"/>
                <a:ea typeface="Calibri"/>
                <a:cs typeface="Calibri"/>
              </a:defRPr>
            </a:pPr>
            <a:endParaRPr lang="es-CO"/>
          </a:p>
        </c:txPr>
        <c:crossAx val="1129541455"/>
        <c:crosses val="autoZero"/>
        <c:crossBetween val="between"/>
        <c:majorUnit val="0.05"/>
        <c:minorUnit val="0.05"/>
      </c:valAx>
    </c:plotArea>
    <c:legend>
      <c:legendPos val="r"/>
      <c:legendEntry>
        <c:idx val="0"/>
        <c:txPr>
          <a:bodyPr/>
          <a:lstStyle/>
          <a:p>
            <a:pPr>
              <a:defRPr sz="1050" b="0" i="0" u="none" strike="noStrike" baseline="0">
                <a:solidFill>
                  <a:srgbClr val="FFFFFF"/>
                </a:solidFill>
                <a:latin typeface="Calibri"/>
                <a:ea typeface="Calibri"/>
                <a:cs typeface="Calibri"/>
              </a:defRPr>
            </a:pPr>
            <a:endParaRPr lang="es-CO"/>
          </a:p>
        </c:txPr>
      </c:legendEntry>
      <c:legendEntry>
        <c:idx val="1"/>
        <c:txPr>
          <a:bodyPr/>
          <a:lstStyle/>
          <a:p>
            <a:pPr>
              <a:defRPr sz="1050" b="0" i="0" u="none" strike="noStrike" baseline="0">
                <a:solidFill>
                  <a:srgbClr val="FFFFFF"/>
                </a:solidFill>
                <a:latin typeface="Calibri"/>
                <a:ea typeface="Calibri"/>
                <a:cs typeface="Calibri"/>
              </a:defRPr>
            </a:pPr>
            <a:endParaRPr lang="es-CO"/>
          </a:p>
        </c:txPr>
      </c:legendEntry>
      <c:legendEntry>
        <c:idx val="2"/>
        <c:txPr>
          <a:bodyPr/>
          <a:lstStyle/>
          <a:p>
            <a:pPr>
              <a:defRPr sz="1050" b="0" i="0" u="none" strike="noStrike" baseline="0">
                <a:solidFill>
                  <a:srgbClr val="FFFFFF"/>
                </a:solidFill>
                <a:latin typeface="Calibri"/>
                <a:ea typeface="Calibri"/>
                <a:cs typeface="Calibri"/>
              </a:defRPr>
            </a:pPr>
            <a:endParaRPr lang="es-CO"/>
          </a:p>
        </c:txPr>
      </c:legendEntry>
      <c:legendEntry>
        <c:idx val="3"/>
        <c:txPr>
          <a:bodyPr/>
          <a:lstStyle/>
          <a:p>
            <a:pPr>
              <a:defRPr sz="1050" b="0" i="0" u="none" strike="noStrike" baseline="0">
                <a:solidFill>
                  <a:srgbClr val="FFFFFF"/>
                </a:solidFill>
                <a:latin typeface="Calibri"/>
                <a:ea typeface="Calibri"/>
                <a:cs typeface="Calibri"/>
              </a:defRPr>
            </a:pPr>
            <a:endParaRPr lang="es-CO"/>
          </a:p>
        </c:txPr>
      </c:legendEntry>
      <c:legendEntry>
        <c:idx val="4"/>
        <c:txPr>
          <a:bodyPr/>
          <a:lstStyle/>
          <a:p>
            <a:pPr>
              <a:defRPr sz="1050" b="0" i="0" u="none" strike="noStrike" baseline="0">
                <a:solidFill>
                  <a:srgbClr val="FFFFFF"/>
                </a:solidFill>
                <a:latin typeface="Calibri"/>
                <a:ea typeface="Calibri"/>
                <a:cs typeface="Calibri"/>
              </a:defRPr>
            </a:pPr>
            <a:endParaRPr lang="es-CO"/>
          </a:p>
        </c:txPr>
      </c:legendEntry>
      <c:layout>
        <c:manualLayout>
          <c:xMode val="edge"/>
          <c:yMode val="edge"/>
          <c:wMode val="edge"/>
          <c:hMode val="edge"/>
          <c:x val="0.91580635175806191"/>
          <c:y val="0.4925246756127315"/>
          <c:w val="0.97709173865655297"/>
          <c:h val="0.73327880669845846"/>
        </c:manualLayout>
      </c:layout>
      <c:overlay val="0"/>
      <c:txPr>
        <a:bodyPr/>
        <a:lstStyle/>
        <a:p>
          <a:pPr>
            <a:defRPr sz="715" b="0" i="0" u="none" strike="noStrike" baseline="0">
              <a:solidFill>
                <a:srgbClr val="FFFFFF"/>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FFFFFF"/>
          </a:solidFill>
          <a:latin typeface="Calibri"/>
          <a:ea typeface="Calibri"/>
          <a:cs typeface="Calibri"/>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FFFFFF"/>
                </a:solidFill>
                <a:latin typeface="Calibri"/>
                <a:cs typeface="Calibri"/>
              </a:rPr>
              <a:t>C05.003</a:t>
            </a:r>
            <a:endParaRPr lang="en-US" sz="1400" b="1" i="0" u="none" strike="noStrike" baseline="0">
              <a:solidFill>
                <a:srgbClr val="FFFFFF"/>
              </a:solidFill>
              <a:latin typeface="Calibri"/>
              <a:cs typeface="Calibri"/>
            </a:endParaRPr>
          </a:p>
          <a:p>
            <a:pPr>
              <a:defRPr sz="1000" b="0" i="0" u="none" strike="noStrike" baseline="0">
                <a:solidFill>
                  <a:srgbClr val="000000"/>
                </a:solidFill>
                <a:latin typeface="Calibri"/>
                <a:ea typeface="Calibri"/>
                <a:cs typeface="Calibri"/>
              </a:defRPr>
            </a:pPr>
            <a:r>
              <a:rPr lang="en-US" sz="1800" b="1" i="0" u="none" strike="noStrike" baseline="0">
                <a:solidFill>
                  <a:srgbClr val="FFFFFF"/>
                </a:solidFill>
                <a:latin typeface="Calibri"/>
                <a:cs typeface="Calibri"/>
              </a:rPr>
              <a:t>CUMPLIMIENTO DE PLANES DE ACCIÓN</a:t>
            </a:r>
          </a:p>
        </c:rich>
      </c:tx>
      <c:overlay val="0"/>
      <c:spPr>
        <a:noFill/>
        <a:ln w="25400">
          <a:noFill/>
        </a:ln>
      </c:spPr>
    </c:title>
    <c:autoTitleDeleted val="0"/>
    <c:plotArea>
      <c:layout>
        <c:manualLayout>
          <c:layoutTarget val="inner"/>
          <c:xMode val="edge"/>
          <c:yMode val="edge"/>
          <c:x val="5.6566577826420335E-2"/>
          <c:y val="0.18336917562724017"/>
          <c:w val="0.9211253998655573"/>
          <c:h val="0.71949786921796066"/>
        </c:manualLayout>
      </c:layout>
      <c:barChart>
        <c:barDir val="col"/>
        <c:grouping val="clustered"/>
        <c:varyColors val="0"/>
        <c:ser>
          <c:idx val="4"/>
          <c:order val="0"/>
          <c:tx>
            <c:strRef>
              <c:f>'[2]C05.003'!$A$25</c:f>
              <c:strCache>
                <c:ptCount val="1"/>
                <c:pt idx="0">
                  <c:v>2017</c:v>
                </c:pt>
              </c:strCache>
            </c:strRef>
          </c:tx>
          <c:spPr>
            <a:solidFill>
              <a:schemeClr val="accent4">
                <a:lumMod val="60000"/>
                <a:lumOff val="40000"/>
              </a:schemeClr>
            </a:solidFill>
          </c:spPr>
          <c:invertIfNegative val="0"/>
          <c:dLbls>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'[2]C05.003'!$C$25</c:f>
              <c:numCache>
                <c:formatCode>General</c:formatCode>
                <c:ptCount val="1"/>
                <c:pt idx="0">
                  <c:v>1</c:v>
                </c:pt>
              </c:numCache>
            </c:numRef>
          </c:val>
          <c:extLst>
            <c:ext xmlns:c16="http://schemas.microsoft.com/office/drawing/2014/chart" uri="{C3380CC4-5D6E-409C-BE32-E72D297353CC}">
              <c16:uniqueId val="{00000000-D580-4DE7-BE72-3EBB144C37A3}"/>
            </c:ext>
          </c:extLst>
        </c:ser>
        <c:ser>
          <c:idx val="5"/>
          <c:order val="1"/>
          <c:tx>
            <c:strRef>
              <c:f>'[2]C05.003'!$A$26</c:f>
              <c:strCache>
                <c:ptCount val="1"/>
                <c:pt idx="0">
                  <c:v>2018</c:v>
                </c:pt>
              </c:strCache>
            </c:strRef>
          </c:tx>
          <c:spPr>
            <a:solidFill>
              <a:srgbClr val="FFC000"/>
            </a:solidFill>
          </c:spPr>
          <c:invertIfNegative val="0"/>
          <c:dLbls>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'[2]C05.003'!$C$26</c:f>
              <c:numCache>
                <c:formatCode>General</c:formatCode>
                <c:ptCount val="1"/>
                <c:pt idx="0">
                  <c:v>1</c:v>
                </c:pt>
              </c:numCache>
            </c:numRef>
          </c:val>
          <c:extLst>
            <c:ext xmlns:c16="http://schemas.microsoft.com/office/drawing/2014/chart" uri="{C3380CC4-5D6E-409C-BE32-E72D297353CC}">
              <c16:uniqueId val="{00000001-D580-4DE7-BE72-3EBB144C37A3}"/>
            </c:ext>
          </c:extLst>
        </c:ser>
        <c:ser>
          <c:idx val="6"/>
          <c:order val="2"/>
          <c:tx>
            <c:strRef>
              <c:f>'[2]C05.003'!$A$27</c:f>
              <c:strCache>
                <c:ptCount val="1"/>
                <c:pt idx="0">
                  <c:v>2019</c:v>
                </c:pt>
              </c:strCache>
            </c:strRef>
          </c:tx>
          <c:spPr>
            <a:solidFill>
              <a:schemeClr val="bg2">
                <a:lumMod val="50000"/>
              </a:schemeClr>
            </a:solidFill>
          </c:spPr>
          <c:invertIfNegative val="0"/>
          <c:dLbls>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'[2]C05.003'!$C$27</c:f>
              <c:numCache>
                <c:formatCode>General</c:formatCode>
                <c:ptCount val="1"/>
                <c:pt idx="0">
                  <c:v>1</c:v>
                </c:pt>
              </c:numCache>
            </c:numRef>
          </c:val>
          <c:extLst>
            <c:ext xmlns:c16="http://schemas.microsoft.com/office/drawing/2014/chart" uri="{C3380CC4-5D6E-409C-BE32-E72D297353CC}">
              <c16:uniqueId val="{00000002-D580-4DE7-BE72-3EBB144C37A3}"/>
            </c:ext>
          </c:extLst>
        </c:ser>
        <c:ser>
          <c:idx val="7"/>
          <c:order val="3"/>
          <c:tx>
            <c:strRef>
              <c:f>'[2]C05.003'!$A$28</c:f>
              <c:strCache>
                <c:ptCount val="1"/>
                <c:pt idx="0">
                  <c:v>2020</c:v>
                </c:pt>
              </c:strCache>
            </c:strRef>
          </c:tx>
          <c:spPr>
            <a:solidFill>
              <a:schemeClr val="accent5">
                <a:lumMod val="75000"/>
              </a:schemeClr>
            </a:solidFill>
          </c:spPr>
          <c:invertIfNegative val="0"/>
          <c:dLbls>
            <c:spPr>
              <a:noFill/>
              <a:ln w="25400">
                <a:noFill/>
              </a:ln>
            </c:spPr>
            <c:txPr>
              <a:bodyPr wrap="square" lIns="38100" tIns="19050" rIns="38100" bIns="19050" anchor="ctr" anchorCtr="0">
                <a:spAutoFit/>
              </a:bodyPr>
              <a:lstStyle/>
              <a:p>
                <a:pPr algn="ctr">
                  <a:defRPr lang="en-US" sz="1200" b="1" i="0" u="none" strike="noStrike" kern="1200"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'[2]C05.003'!$C$28</c:f>
              <c:numCache>
                <c:formatCode>General</c:formatCode>
                <c:ptCount val="1"/>
                <c:pt idx="0">
                  <c:v>1</c:v>
                </c:pt>
              </c:numCache>
            </c:numRef>
          </c:val>
          <c:extLst>
            <c:ext xmlns:c16="http://schemas.microsoft.com/office/drawing/2014/chart" uri="{C3380CC4-5D6E-409C-BE32-E72D297353CC}">
              <c16:uniqueId val="{00000003-D580-4DE7-BE72-3EBB144C37A3}"/>
            </c:ext>
          </c:extLst>
        </c:ser>
        <c:ser>
          <c:idx val="0"/>
          <c:order val="4"/>
          <c:tx>
            <c:strRef>
              <c:f>'[2]C05.003'!$A$29</c:f>
              <c:strCache>
                <c:ptCount val="1"/>
                <c:pt idx="0">
                  <c:v>2021</c:v>
                </c:pt>
              </c:strCache>
            </c:strRef>
          </c:tx>
          <c:spPr>
            <a:solidFill>
              <a:schemeClr val="accent2">
                <a:lumMod val="60000"/>
                <a:lumOff val="40000"/>
              </a:schemeClr>
            </a:solidFill>
          </c:spPr>
          <c:invertIfNegative val="0"/>
          <c:dLbls>
            <c:spPr>
              <a:noFill/>
              <a:ln w="25400">
                <a:noFill/>
              </a:ln>
            </c:spPr>
            <c:txPr>
              <a:bodyPr wrap="square" lIns="38100" tIns="19050" rIns="38100" bIns="19050" anchor="ctr">
                <a:spAutoFit/>
              </a:bodyPr>
              <a:lstStyle/>
              <a:p>
                <a:pPr>
                  <a:defRPr sz="1200" b="1">
                    <a:solidFill>
                      <a:schemeClr val="bg1"/>
                    </a:solidFil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'[2]C05.003'!$C$29</c:f>
              <c:numCache>
                <c:formatCode>General</c:formatCode>
                <c:ptCount val="1"/>
                <c:pt idx="0">
                  <c:v>1</c:v>
                </c:pt>
              </c:numCache>
            </c:numRef>
          </c:val>
          <c:extLst>
            <c:ext xmlns:c16="http://schemas.microsoft.com/office/drawing/2014/chart" uri="{C3380CC4-5D6E-409C-BE32-E72D297353CC}">
              <c16:uniqueId val="{00000004-D580-4DE7-BE72-3EBB144C37A3}"/>
            </c:ext>
          </c:extLst>
        </c:ser>
        <c:dLbls>
          <c:showLegendKey val="0"/>
          <c:showVal val="0"/>
          <c:showCatName val="0"/>
          <c:showSerName val="0"/>
          <c:showPercent val="0"/>
          <c:showBubbleSize val="0"/>
        </c:dLbls>
        <c:gapWidth val="219"/>
        <c:overlap val="-27"/>
        <c:axId val="1129536463"/>
        <c:axId val="1"/>
      </c:barChart>
      <c:catAx>
        <c:axId val="1129536463"/>
        <c:scaling>
          <c:orientation val="minMax"/>
        </c:scaling>
        <c:delete val="1"/>
        <c:axPos val="b"/>
        <c:title>
          <c:tx>
            <c:rich>
              <a:bodyPr/>
              <a:lstStyle/>
              <a:p>
                <a:pPr>
                  <a:defRPr sz="1000" b="0" i="0" u="none" strike="noStrike" baseline="0">
                    <a:solidFill>
                      <a:srgbClr val="FFFFFF"/>
                    </a:solidFill>
                    <a:latin typeface="Calibri"/>
                    <a:ea typeface="Calibri"/>
                    <a:cs typeface="Calibri"/>
                  </a:defRPr>
                </a:pPr>
                <a:r>
                  <a:rPr lang="en-US"/>
                  <a:t>AÑOS</a:t>
                </a:r>
              </a:p>
            </c:rich>
          </c:tx>
          <c:overlay val="0"/>
        </c:title>
        <c:majorTickMark val="out"/>
        <c:minorTickMark val="none"/>
        <c:tickLblPos val="nextTo"/>
        <c:crossAx val="1"/>
        <c:crosses val="autoZero"/>
        <c:auto val="1"/>
        <c:lblAlgn val="ctr"/>
        <c:lblOffset val="100"/>
        <c:noMultiLvlLbl val="0"/>
      </c:catAx>
      <c:valAx>
        <c:axId val="1"/>
        <c:scaling>
          <c:orientation val="minMax"/>
          <c:max val="1"/>
        </c:scaling>
        <c:delete val="0"/>
        <c:axPos val="l"/>
        <c:majorGridlines>
          <c:spPr>
            <a:ln w="9525" cap="flat" cmpd="sng" algn="ctr">
              <a:solidFill>
                <a:schemeClr val="tx1">
                  <a:lumMod val="15000"/>
                  <a:lumOff val="85000"/>
                </a:schemeClr>
              </a:solidFill>
              <a:round/>
            </a:ln>
            <a:effectLst/>
          </c:spPr>
        </c:majorGridlines>
        <c:title>
          <c:tx>
            <c:rich>
              <a:bodyPr/>
              <a:lstStyle/>
              <a:p>
                <a:pPr>
                  <a:defRPr sz="1000" b="0" i="0" u="none" strike="noStrike" baseline="0">
                    <a:solidFill>
                      <a:srgbClr val="FFFFFF"/>
                    </a:solidFill>
                    <a:latin typeface="Calibri"/>
                    <a:ea typeface="Calibri"/>
                    <a:cs typeface="Calibri"/>
                  </a:defRPr>
                </a:pPr>
                <a:r>
                  <a:rPr lang="en-US"/>
                  <a:t>LOGRO</a:t>
                </a:r>
              </a:p>
            </c:rich>
          </c:tx>
          <c:overlay val="0"/>
        </c:title>
        <c:numFmt formatCode="General" sourceLinked="1"/>
        <c:majorTickMark val="none"/>
        <c:minorTickMark val="none"/>
        <c:tickLblPos val="nextTo"/>
        <c:spPr>
          <a:ln w="9525">
            <a:noFill/>
          </a:ln>
        </c:spPr>
        <c:txPr>
          <a:bodyPr rot="0" vert="horz"/>
          <a:lstStyle/>
          <a:p>
            <a:pPr>
              <a:defRPr sz="900" b="1" i="0" u="none" strike="noStrike" baseline="0">
                <a:solidFill>
                  <a:srgbClr val="FFFFFF"/>
                </a:solidFill>
                <a:latin typeface="Calibri"/>
                <a:ea typeface="Calibri"/>
                <a:cs typeface="Calibri"/>
              </a:defRPr>
            </a:pPr>
            <a:endParaRPr lang="es-CO"/>
          </a:p>
        </c:txPr>
        <c:crossAx val="1129536463"/>
        <c:crosses val="autoZero"/>
        <c:crossBetween val="between"/>
      </c:valAx>
      <c:spPr>
        <a:noFill/>
        <a:ln w="25400">
          <a:noFill/>
        </a:ln>
      </c:spPr>
    </c:plotArea>
    <c:legend>
      <c:legendPos val="r"/>
      <c:legendEntry>
        <c:idx val="0"/>
        <c:txPr>
          <a:bodyPr/>
          <a:lstStyle/>
          <a:p>
            <a:pPr>
              <a:defRPr sz="1050" b="1" i="0" u="none" strike="noStrike" baseline="0">
                <a:solidFill>
                  <a:srgbClr val="FFFFFF"/>
                </a:solidFill>
                <a:latin typeface="Calibri"/>
                <a:ea typeface="Calibri"/>
                <a:cs typeface="Calibri"/>
              </a:defRPr>
            </a:pPr>
            <a:endParaRPr lang="es-CO"/>
          </a:p>
        </c:txPr>
      </c:legendEntry>
      <c:legendEntry>
        <c:idx val="1"/>
        <c:txPr>
          <a:bodyPr/>
          <a:lstStyle/>
          <a:p>
            <a:pPr>
              <a:defRPr sz="1050" b="1" i="0" u="none" strike="noStrike" baseline="0">
                <a:solidFill>
                  <a:srgbClr val="FFFFFF"/>
                </a:solidFill>
                <a:latin typeface="Calibri"/>
                <a:ea typeface="Calibri"/>
                <a:cs typeface="Calibri"/>
              </a:defRPr>
            </a:pPr>
            <a:endParaRPr lang="es-CO"/>
          </a:p>
        </c:txPr>
      </c:legendEntry>
      <c:legendEntry>
        <c:idx val="2"/>
        <c:txPr>
          <a:bodyPr/>
          <a:lstStyle/>
          <a:p>
            <a:pPr>
              <a:defRPr sz="1050" b="1" i="0" u="none" strike="noStrike" baseline="0">
                <a:solidFill>
                  <a:srgbClr val="FFFFFF"/>
                </a:solidFill>
                <a:latin typeface="Calibri"/>
                <a:ea typeface="Calibri"/>
                <a:cs typeface="Calibri"/>
              </a:defRPr>
            </a:pPr>
            <a:endParaRPr lang="es-CO"/>
          </a:p>
        </c:txPr>
      </c:legendEntry>
      <c:legendEntry>
        <c:idx val="3"/>
        <c:txPr>
          <a:bodyPr/>
          <a:lstStyle/>
          <a:p>
            <a:pPr>
              <a:defRPr sz="1050" b="1" i="0" u="none" strike="noStrike" baseline="0">
                <a:solidFill>
                  <a:srgbClr val="FFFFFF"/>
                </a:solidFill>
                <a:latin typeface="Calibri"/>
                <a:ea typeface="Calibri"/>
                <a:cs typeface="Calibri"/>
              </a:defRPr>
            </a:pPr>
            <a:endParaRPr lang="es-CO"/>
          </a:p>
        </c:txPr>
      </c:legendEntry>
      <c:legendEntry>
        <c:idx val="4"/>
        <c:txPr>
          <a:bodyPr/>
          <a:lstStyle/>
          <a:p>
            <a:pPr>
              <a:defRPr sz="1050" b="1" i="0" u="none" strike="noStrike" baseline="0">
                <a:solidFill>
                  <a:srgbClr val="FFFFFF"/>
                </a:solidFill>
                <a:latin typeface="Calibri"/>
                <a:ea typeface="Calibri"/>
                <a:cs typeface="Calibri"/>
              </a:defRPr>
            </a:pPr>
            <a:endParaRPr lang="es-CO"/>
          </a:p>
        </c:txPr>
      </c:legendEntry>
      <c:layout>
        <c:manualLayout>
          <c:xMode val="edge"/>
          <c:yMode val="edge"/>
          <c:wMode val="edge"/>
          <c:hMode val="edge"/>
          <c:x val="0.92388021076653448"/>
          <c:y val="0.42630085000842788"/>
          <c:w val="0.97967784771240174"/>
          <c:h val="0.65472397601675936"/>
        </c:manualLayout>
      </c:layout>
      <c:overlay val="0"/>
      <c:txPr>
        <a:bodyPr/>
        <a:lstStyle/>
        <a:p>
          <a:pPr>
            <a:defRPr sz="710" b="0" i="0" u="none" strike="noStrike" baseline="0">
              <a:solidFill>
                <a:srgbClr val="FFFFFF"/>
              </a:solidFill>
              <a:latin typeface="Calibri"/>
              <a:ea typeface="Calibri"/>
              <a:cs typeface="Calibri"/>
            </a:defRPr>
          </a:pPr>
          <a:endParaRPr lang="es-CO"/>
        </a:p>
      </c:txPr>
    </c:legend>
    <c:plotVisOnly val="1"/>
    <c:dispBlanksAs val="gap"/>
    <c:showDLblsOverMax val="0"/>
  </c:chart>
  <c:spPr>
    <a:solidFill>
      <a:schemeClr val="tx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en-US" sz="1000" b="1" i="0" u="none" strike="noStrike" baseline="0">
                <a:solidFill>
                  <a:srgbClr val="000000"/>
                </a:solidFill>
                <a:latin typeface="Arial"/>
                <a:cs typeface="Arial"/>
              </a:rPr>
              <a:t>SECRETARÍA DE EDUCACIÓN Y CULTURA</a:t>
            </a:r>
          </a:p>
          <a:p>
            <a:pPr>
              <a:defRPr sz="900" b="0" i="0" u="none" strike="noStrike" baseline="0">
                <a:solidFill>
                  <a:srgbClr val="000000"/>
                </a:solidFill>
                <a:latin typeface="Arial"/>
                <a:ea typeface="Arial"/>
                <a:cs typeface="Arial"/>
              </a:defRPr>
            </a:pPr>
            <a:r>
              <a:rPr lang="en-US" sz="1000" b="1" i="0" u="none" strike="noStrike" baseline="0">
                <a:solidFill>
                  <a:srgbClr val="000000"/>
                </a:solidFill>
                <a:latin typeface="Arial"/>
                <a:cs typeface="Arial"/>
              </a:rPr>
              <a:t>GRÁFICO DEL INDICADOR</a:t>
            </a:r>
          </a:p>
        </c:rich>
      </c:tx>
      <c:layout>
        <c:manualLayout>
          <c:xMode val="edge"/>
          <c:yMode val="edge"/>
          <c:x val="0.36574423514438426"/>
          <c:y val="2.5956118230319247E-2"/>
        </c:manualLayout>
      </c:layout>
      <c:overlay val="0"/>
      <c:spPr>
        <a:noFill/>
        <a:ln w="25400">
          <a:noFill/>
        </a:ln>
      </c:spPr>
    </c:title>
    <c:autoTitleDeleted val="0"/>
    <c:plotArea>
      <c:layout>
        <c:manualLayout>
          <c:layoutTarget val="inner"/>
          <c:xMode val="edge"/>
          <c:yMode val="edge"/>
          <c:x val="0.11211784229336347"/>
          <c:y val="0.10792364124888153"/>
          <c:w val="0.87202766228171968"/>
          <c:h val="0.80054751609929464"/>
        </c:manualLayout>
      </c:layout>
      <c:barChart>
        <c:barDir val="col"/>
        <c:grouping val="clustered"/>
        <c:varyColors val="0"/>
        <c:ser>
          <c:idx val="0"/>
          <c:order val="0"/>
          <c:invertIfNegative val="0"/>
          <c:dPt>
            <c:idx val="1"/>
            <c:invertIfNegative val="0"/>
            <c:bubble3D val="0"/>
            <c:spPr>
              <a:solidFill>
                <a:schemeClr val="accent3">
                  <a:lumMod val="75000"/>
                </a:schemeClr>
              </a:solidFill>
            </c:spPr>
            <c:extLst>
              <c:ext xmlns:c16="http://schemas.microsoft.com/office/drawing/2014/chart" uri="{C3380CC4-5D6E-409C-BE32-E72D297353CC}">
                <c16:uniqueId val="{00000000-D72E-4DB2-B6E4-E7EEC2B13223}"/>
              </c:ext>
            </c:extLst>
          </c:dPt>
          <c:dPt>
            <c:idx val="2"/>
            <c:invertIfNegative val="0"/>
            <c:bubble3D val="0"/>
            <c:spPr>
              <a:solidFill>
                <a:srgbClr val="FF0000"/>
              </a:solidFill>
            </c:spPr>
            <c:extLst>
              <c:ext xmlns:c16="http://schemas.microsoft.com/office/drawing/2014/chart" uri="{C3380CC4-5D6E-409C-BE32-E72D297353CC}">
                <c16:uniqueId val="{00000001-D72E-4DB2-B6E4-E7EEC2B13223}"/>
              </c:ext>
            </c:extLst>
          </c:dPt>
          <c:dLbls>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'[9]D01.01.01'!$K$42:$K$47</c:f>
              <c:strCache>
                <c:ptCount val="6"/>
                <c:pt idx="0">
                  <c:v>año 2012</c:v>
                </c:pt>
                <c:pt idx="1">
                  <c:v>año 2013</c:v>
                </c:pt>
                <c:pt idx="2">
                  <c:v>año 2014</c:v>
                </c:pt>
                <c:pt idx="3">
                  <c:v>año 2015</c:v>
                </c:pt>
                <c:pt idx="4">
                  <c:v>año 2016</c:v>
                </c:pt>
                <c:pt idx="5">
                  <c:v>año 2017</c:v>
                </c:pt>
              </c:strCache>
            </c:strRef>
          </c:cat>
          <c:val>
            <c:numRef>
              <c:f>'[9]D01.01.01'!$L$42:$L$47</c:f>
              <c:numCache>
                <c:formatCode>General</c:formatCode>
                <c:ptCount val="6"/>
                <c:pt idx="0">
                  <c:v>0.90759999999999996</c:v>
                </c:pt>
                <c:pt idx="1">
                  <c:v>0.91</c:v>
                </c:pt>
                <c:pt idx="2">
                  <c:v>0.88</c:v>
                </c:pt>
                <c:pt idx="3">
                  <c:v>0.87</c:v>
                </c:pt>
                <c:pt idx="4">
                  <c:v>0.94</c:v>
                </c:pt>
                <c:pt idx="5">
                  <c:v>0.94</c:v>
                </c:pt>
              </c:numCache>
            </c:numRef>
          </c:val>
          <c:extLst>
            <c:ext xmlns:c16="http://schemas.microsoft.com/office/drawing/2014/chart" uri="{C3380CC4-5D6E-409C-BE32-E72D297353CC}">
              <c16:uniqueId val="{00000002-D72E-4DB2-B6E4-E7EEC2B13223}"/>
            </c:ext>
          </c:extLst>
        </c:ser>
        <c:dLbls>
          <c:showLegendKey val="0"/>
          <c:showVal val="0"/>
          <c:showCatName val="0"/>
          <c:showSerName val="0"/>
          <c:showPercent val="0"/>
          <c:showBubbleSize val="0"/>
        </c:dLbls>
        <c:gapWidth val="150"/>
        <c:axId val="1129537295"/>
        <c:axId val="1"/>
      </c:barChart>
      <c:catAx>
        <c:axId val="1129537295"/>
        <c:scaling>
          <c:orientation val="minMax"/>
        </c:scaling>
        <c:delete val="0"/>
        <c:axPos val="b"/>
        <c:title>
          <c:tx>
            <c:rich>
              <a:bodyPr/>
              <a:lstStyle/>
              <a:p>
                <a:pPr>
                  <a:defRPr sz="900" b="1" i="0" u="none" strike="noStrike" baseline="0">
                    <a:solidFill>
                      <a:srgbClr val="000000"/>
                    </a:solidFill>
                    <a:latin typeface="Arial"/>
                    <a:ea typeface="Arial"/>
                    <a:cs typeface="Arial"/>
                  </a:defRPr>
                </a:pPr>
                <a:r>
                  <a:rPr lang="en-US"/>
                  <a:t>Fechas de medición</a:t>
                </a:r>
              </a:p>
            </c:rich>
          </c:tx>
          <c:layout>
            <c:manualLayout>
              <c:xMode val="edge"/>
              <c:yMode val="edge"/>
              <c:x val="0.48244637994652328"/>
              <c:y val="0.94945447995471155"/>
            </c:manualLayout>
          </c:layout>
          <c:overlay val="0"/>
          <c:spPr>
            <a:noFill/>
            <a:ln w="25400">
              <a:noFill/>
            </a:ln>
          </c:spPr>
        </c:title>
        <c:numFmt formatCode="m/d/yyyy"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s-CO"/>
          </a:p>
        </c:txPr>
        <c:crossAx val="1"/>
        <c:crosses val="autoZero"/>
        <c:auto val="1"/>
        <c:lblAlgn val="ctr"/>
        <c:lblOffset val="100"/>
        <c:tickLblSkip val="1"/>
        <c:tickMarkSkip val="1"/>
        <c:noMultiLvlLbl val="0"/>
      </c:catAx>
      <c:valAx>
        <c:axId val="1"/>
        <c:scaling>
          <c:orientation val="minMax"/>
        </c:scaling>
        <c:delete val="0"/>
        <c:axPos val="l"/>
        <c:title>
          <c:tx>
            <c:rich>
              <a:bodyPr/>
              <a:lstStyle/>
              <a:p>
                <a:pPr>
                  <a:defRPr sz="900" b="1" i="0" u="none" strike="noStrike" baseline="0">
                    <a:solidFill>
                      <a:srgbClr val="000000"/>
                    </a:solidFill>
                    <a:latin typeface="Arial"/>
                    <a:ea typeface="Arial"/>
                    <a:cs typeface="Arial"/>
                  </a:defRPr>
                </a:pPr>
                <a:r>
                  <a:rPr lang="en-US"/>
                  <a:t>Resultados de la medición</a:t>
                </a:r>
              </a:p>
            </c:rich>
          </c:tx>
          <c:layout>
            <c:manualLayout>
              <c:xMode val="edge"/>
              <c:yMode val="edge"/>
              <c:x val="1.8120013874436351E-2"/>
              <c:y val="0.4043720515327741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s-CO"/>
          </a:p>
        </c:txPr>
        <c:crossAx val="1129537295"/>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es-CO"/>
    </a:p>
  </c:txPr>
  <c:printSettings>
    <c:headerFooter alignWithMargins="0"/>
    <c:pageMargins b="0.59055118110236149" l="0.59055118110236149" r="0.59055118110236149" t="0.59055118110236149" header="0.31496062992126006" footer="0.31496062992126006"/>
    <c:pageSetup orientation="landscape" horizontalDpi="200" verticalDpi="200"/>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900" b="0" i="0" u="none" strike="noStrike" baseline="0">
                <a:solidFill>
                  <a:srgbClr val="000000"/>
                </a:solidFill>
                <a:latin typeface="Arial"/>
                <a:ea typeface="Arial"/>
                <a:cs typeface="Arial"/>
              </a:defRPr>
            </a:pPr>
            <a:r>
              <a:rPr lang="en-US" sz="1000" b="1" i="0" u="none" strike="noStrike" baseline="0">
                <a:solidFill>
                  <a:srgbClr val="000000"/>
                </a:solidFill>
                <a:latin typeface="Arial"/>
                <a:cs typeface="Arial"/>
              </a:rPr>
              <a:t>SECRETARÍA DE EDUCACIÓN Y CULTURA</a:t>
            </a:r>
          </a:p>
          <a:p>
            <a:pPr>
              <a:defRPr sz="900" b="0" i="0" u="none" strike="noStrike" baseline="0">
                <a:solidFill>
                  <a:srgbClr val="000000"/>
                </a:solidFill>
                <a:latin typeface="Arial"/>
                <a:ea typeface="Arial"/>
                <a:cs typeface="Arial"/>
              </a:defRPr>
            </a:pPr>
            <a:r>
              <a:rPr lang="en-US" sz="1000" b="1" i="0" u="none" strike="noStrike" baseline="0">
                <a:solidFill>
                  <a:srgbClr val="000000"/>
                </a:solidFill>
                <a:latin typeface="Arial"/>
                <a:cs typeface="Arial"/>
              </a:rPr>
              <a:t>GRÁFICO DEL INDICADOR</a:t>
            </a:r>
          </a:p>
        </c:rich>
      </c:tx>
      <c:layout>
        <c:manualLayout>
          <c:xMode val="edge"/>
          <c:yMode val="edge"/>
          <c:x val="0.36574419703765793"/>
          <c:y val="2.5956084757697971E-2"/>
        </c:manualLayout>
      </c:layout>
      <c:overlay val="0"/>
      <c:spPr>
        <a:noFill/>
        <a:ln w="25400">
          <a:noFill/>
        </a:ln>
      </c:spPr>
    </c:title>
    <c:autoTitleDeleted val="0"/>
    <c:plotArea>
      <c:layout>
        <c:manualLayout>
          <c:layoutTarget val="inner"/>
          <c:xMode val="edge"/>
          <c:yMode val="edge"/>
          <c:x val="0.11211784229336347"/>
          <c:y val="0.10792364124888153"/>
          <c:w val="0.87202766228171968"/>
          <c:h val="0.80054751609929464"/>
        </c:manualLayout>
      </c:layout>
      <c:barChart>
        <c:barDir val="col"/>
        <c:grouping val="clustered"/>
        <c:varyColors val="0"/>
        <c:ser>
          <c:idx val="0"/>
          <c:order val="0"/>
          <c:spPr>
            <a:solidFill>
              <a:schemeClr val="tx2">
                <a:lumMod val="60000"/>
                <a:lumOff val="40000"/>
              </a:schemeClr>
            </a:solidFill>
          </c:spPr>
          <c:invertIfNegative val="0"/>
          <c:dPt>
            <c:idx val="1"/>
            <c:invertIfNegative val="0"/>
            <c:bubble3D val="0"/>
            <c:spPr>
              <a:solidFill>
                <a:schemeClr val="accent2">
                  <a:lumMod val="60000"/>
                  <a:lumOff val="40000"/>
                </a:schemeClr>
              </a:solidFill>
            </c:spPr>
            <c:extLst>
              <c:ext xmlns:c16="http://schemas.microsoft.com/office/drawing/2014/chart" uri="{C3380CC4-5D6E-409C-BE32-E72D297353CC}">
                <c16:uniqueId val="{00000000-ECCF-4597-84D3-2B7493FAB3B6}"/>
              </c:ext>
            </c:extLst>
          </c:dPt>
          <c:dPt>
            <c:idx val="2"/>
            <c:invertIfNegative val="0"/>
            <c:bubble3D val="0"/>
            <c:spPr>
              <a:solidFill>
                <a:schemeClr val="accent3">
                  <a:lumMod val="60000"/>
                  <a:lumOff val="40000"/>
                </a:schemeClr>
              </a:solidFill>
            </c:spPr>
            <c:extLst>
              <c:ext xmlns:c16="http://schemas.microsoft.com/office/drawing/2014/chart" uri="{C3380CC4-5D6E-409C-BE32-E72D297353CC}">
                <c16:uniqueId val="{00000001-ECCF-4597-84D3-2B7493FAB3B6}"/>
              </c:ext>
            </c:extLst>
          </c:dPt>
          <c:dLbls>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'[9]D01.01.02'!$K$32:$K$37</c:f>
              <c:strCache>
                <c:ptCount val="6"/>
                <c:pt idx="0">
                  <c:v>AÑO 2009</c:v>
                </c:pt>
                <c:pt idx="1">
                  <c:v>AÑO 2013</c:v>
                </c:pt>
                <c:pt idx="2">
                  <c:v>AÑO 2014</c:v>
                </c:pt>
                <c:pt idx="3">
                  <c:v>AÑO 2015</c:v>
                </c:pt>
                <c:pt idx="4">
                  <c:v>AÑO 2016</c:v>
                </c:pt>
                <c:pt idx="5">
                  <c:v>AÑO 2017</c:v>
                </c:pt>
              </c:strCache>
            </c:strRef>
          </c:cat>
          <c:val>
            <c:numRef>
              <c:f>'[9]D01.01.02'!$L$32:$L$37</c:f>
              <c:numCache>
                <c:formatCode>General</c:formatCode>
                <c:ptCount val="6"/>
                <c:pt idx="0">
                  <c:v>0.87270000000000003</c:v>
                </c:pt>
                <c:pt idx="1">
                  <c:v>0.93179999999999996</c:v>
                </c:pt>
                <c:pt idx="2">
                  <c:v>0.9</c:v>
                </c:pt>
                <c:pt idx="3">
                  <c:v>0.91800000000000004</c:v>
                </c:pt>
                <c:pt idx="4">
                  <c:v>0.9</c:v>
                </c:pt>
                <c:pt idx="5">
                  <c:v>1.05</c:v>
                </c:pt>
              </c:numCache>
            </c:numRef>
          </c:val>
          <c:extLst>
            <c:ext xmlns:c16="http://schemas.microsoft.com/office/drawing/2014/chart" uri="{C3380CC4-5D6E-409C-BE32-E72D297353CC}">
              <c16:uniqueId val="{00000002-ECCF-4597-84D3-2B7493FAB3B6}"/>
            </c:ext>
          </c:extLst>
        </c:ser>
        <c:dLbls>
          <c:showLegendKey val="0"/>
          <c:showVal val="0"/>
          <c:showCatName val="0"/>
          <c:showSerName val="0"/>
          <c:showPercent val="0"/>
          <c:showBubbleSize val="0"/>
        </c:dLbls>
        <c:gapWidth val="150"/>
        <c:axId val="1129541871"/>
        <c:axId val="1"/>
      </c:barChart>
      <c:catAx>
        <c:axId val="1129541871"/>
        <c:scaling>
          <c:orientation val="minMax"/>
        </c:scaling>
        <c:delete val="0"/>
        <c:axPos val="b"/>
        <c:title>
          <c:tx>
            <c:rich>
              <a:bodyPr/>
              <a:lstStyle/>
              <a:p>
                <a:pPr>
                  <a:defRPr sz="900" b="1" i="0" u="none" strike="noStrike" baseline="0">
                    <a:solidFill>
                      <a:srgbClr val="000000"/>
                    </a:solidFill>
                    <a:latin typeface="Arial"/>
                    <a:ea typeface="Arial"/>
                    <a:cs typeface="Arial"/>
                  </a:defRPr>
                </a:pPr>
                <a:r>
                  <a:rPr lang="en-US"/>
                  <a:t>Fechas de medición</a:t>
                </a:r>
              </a:p>
            </c:rich>
          </c:tx>
          <c:layout>
            <c:manualLayout>
              <c:xMode val="edge"/>
              <c:yMode val="edge"/>
              <c:x val="0.48244644391138536"/>
              <c:y val="0.94945474041354583"/>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s-CO"/>
          </a:p>
        </c:txPr>
        <c:crossAx val="1"/>
        <c:crosses val="autoZero"/>
        <c:auto val="1"/>
        <c:lblAlgn val="ctr"/>
        <c:lblOffset val="100"/>
        <c:tickLblSkip val="1"/>
        <c:tickMarkSkip val="1"/>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900" b="1" i="0" u="none" strike="noStrike" baseline="0">
                    <a:solidFill>
                      <a:srgbClr val="000000"/>
                    </a:solidFill>
                    <a:latin typeface="Arial"/>
                    <a:ea typeface="Arial"/>
                    <a:cs typeface="Arial"/>
                  </a:defRPr>
                </a:pPr>
                <a:r>
                  <a:rPr lang="en-US"/>
                  <a:t>Resultados de la medición</a:t>
                </a:r>
              </a:p>
            </c:rich>
          </c:tx>
          <c:layout>
            <c:manualLayout>
              <c:xMode val="edge"/>
              <c:yMode val="edge"/>
              <c:x val="1.8120045300113252E-2"/>
              <c:y val="0.40437215927277381"/>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s-CO"/>
          </a:p>
        </c:txPr>
        <c:crossAx val="1129541871"/>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es-CO"/>
    </a:p>
  </c:txPr>
  <c:printSettings>
    <c:headerFooter alignWithMargins="0"/>
    <c:pageMargins b="0.59055118110236149" l="0.59055118110236149" r="0.59055118110236149" t="0.59055118110236149" header="0.31496062992126006" footer="0.31496062992126006"/>
    <c:pageSetup orientation="landscape" horizontalDpi="200" verticalDpi="200"/>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333333"/>
                </a:solidFill>
                <a:latin typeface="Calibri"/>
                <a:cs typeface="Calibri"/>
              </a:rPr>
              <a:t>SECRETARÍA DE EDUCACIÓN Y CULTURA</a:t>
            </a:r>
            <a:endParaRPr lang="en-US" sz="1400" b="0" i="0" u="none" strike="noStrike" baseline="0">
              <a:solidFill>
                <a:srgbClr val="333333"/>
              </a:solidFill>
              <a:latin typeface="Calibri"/>
              <a:cs typeface="Calibri"/>
            </a:endParaRPr>
          </a:p>
          <a:p>
            <a:pPr>
              <a:defRPr sz="1000" b="0" i="0" u="none" strike="noStrike" baseline="0">
                <a:solidFill>
                  <a:srgbClr val="000000"/>
                </a:solidFill>
                <a:latin typeface="Calibri"/>
                <a:ea typeface="Calibri"/>
                <a:cs typeface="Calibri"/>
              </a:defRPr>
            </a:pPr>
            <a:r>
              <a:rPr lang="en-US" sz="1800" b="1" i="0" u="none" strike="noStrike" baseline="0">
                <a:solidFill>
                  <a:srgbClr val="333333"/>
                </a:solidFill>
                <a:latin typeface="Calibri"/>
                <a:cs typeface="Calibri"/>
              </a:rPr>
              <a:t>GRÁFICO DEL INDICADOR</a:t>
            </a:r>
          </a:p>
        </c:rich>
      </c:tx>
      <c:overlay val="0"/>
      <c:spPr>
        <a:noFill/>
        <a:ln w="25400">
          <a:noFill/>
        </a:ln>
      </c:spPr>
    </c:title>
    <c:autoTitleDeleted val="0"/>
    <c:view3D>
      <c:rotX val="15"/>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bar3DChart>
        <c:barDir val="col"/>
        <c:grouping val="clustered"/>
        <c:varyColors val="0"/>
        <c:ser>
          <c:idx val="0"/>
          <c:order val="0"/>
          <c:spPr>
            <a:solidFill>
              <a:srgbClr val="4F81BD"/>
            </a:solidFill>
            <a:ln w="25400">
              <a:noFill/>
            </a:ln>
          </c:spPr>
          <c:invertIfNegative val="0"/>
          <c:dPt>
            <c:idx val="1"/>
            <c:invertIfNegative val="0"/>
            <c:bubble3D val="0"/>
            <c:spPr>
              <a:solidFill>
                <a:srgbClr val="C00000"/>
              </a:solidFill>
              <a:ln w="25400">
                <a:noFill/>
              </a:ln>
            </c:spPr>
            <c:extLst>
              <c:ext xmlns:c16="http://schemas.microsoft.com/office/drawing/2014/chart" uri="{C3380CC4-5D6E-409C-BE32-E72D297353CC}">
                <c16:uniqueId val="{00000000-58BC-4BB5-AA10-096F6CB90995}"/>
              </c:ext>
            </c:extLst>
          </c:dPt>
          <c:dPt>
            <c:idx val="2"/>
            <c:invertIfNegative val="0"/>
            <c:bubble3D val="0"/>
            <c:spPr>
              <a:solidFill>
                <a:schemeClr val="accent3">
                  <a:lumMod val="60000"/>
                  <a:lumOff val="40000"/>
                </a:schemeClr>
              </a:solidFill>
              <a:ln>
                <a:noFill/>
              </a:ln>
              <a:effectLst/>
              <a:sp3d/>
            </c:spPr>
            <c:extLst>
              <c:ext xmlns:c16="http://schemas.microsoft.com/office/drawing/2014/chart" uri="{C3380CC4-5D6E-409C-BE32-E72D297353CC}">
                <c16:uniqueId val="{00000001-58BC-4BB5-AA10-096F6CB90995}"/>
              </c:ext>
            </c:extLst>
          </c:dPt>
          <c:dPt>
            <c:idx val="3"/>
            <c:invertIfNegative val="0"/>
            <c:bubble3D val="0"/>
            <c:spPr>
              <a:solidFill>
                <a:srgbClr val="FFC000"/>
              </a:solidFill>
              <a:ln w="25400">
                <a:noFill/>
              </a:ln>
            </c:spPr>
            <c:extLst>
              <c:ext xmlns:c16="http://schemas.microsoft.com/office/drawing/2014/chart" uri="{C3380CC4-5D6E-409C-BE32-E72D297353CC}">
                <c16:uniqueId val="{00000002-58BC-4BB5-AA10-096F6CB90995}"/>
              </c:ext>
            </c:extLst>
          </c:dPt>
          <c:dLbls>
            <c:dLbl>
              <c:idx val="0"/>
              <c:layout>
                <c:manualLayout>
                  <c:x val="2.7633854474465014E-3"/>
                  <c:y val="-6.9444444444444448E-2"/>
                </c:manualLayout>
              </c:layout>
              <c:spPr>
                <a:noFill/>
                <a:ln w="25400">
                  <a:noFill/>
                </a:ln>
              </c:spPr>
              <c:txPr>
                <a:bodyPr/>
                <a:lstStyle/>
                <a:p>
                  <a:pPr>
                    <a:defRPr sz="900" b="0" i="0" u="none" strike="noStrike" baseline="0">
                      <a:solidFill>
                        <a:srgbClr val="333333"/>
                      </a:solidFill>
                      <a:latin typeface="Calibri"/>
                      <a:ea typeface="Calibri"/>
                      <a:cs typeface="Calibri"/>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8BC-4BB5-AA10-096F6CB90995}"/>
                </c:ext>
              </c:extLst>
            </c:dLbl>
            <c:dLbl>
              <c:idx val="1"/>
              <c:layout>
                <c:manualLayout>
                  <c:x val="1.5198619960955758E-2"/>
                  <c:y val="-9.2592592592592587E-2"/>
                </c:manualLayout>
              </c:layout>
              <c:spPr>
                <a:noFill/>
                <a:ln w="25400">
                  <a:noFill/>
                </a:ln>
              </c:spPr>
              <c:txPr>
                <a:bodyPr/>
                <a:lstStyle/>
                <a:p>
                  <a:pPr>
                    <a:defRPr sz="900" b="0" i="0" u="none" strike="noStrike" baseline="0">
                      <a:solidFill>
                        <a:srgbClr val="333333"/>
                      </a:solidFill>
                      <a:latin typeface="Calibri"/>
                      <a:ea typeface="Calibri"/>
                      <a:cs typeface="Calibri"/>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8BC-4BB5-AA10-096F6CB90995}"/>
                </c:ext>
              </c:extLst>
            </c:dLbl>
            <c:dLbl>
              <c:idx val="2"/>
              <c:layout>
                <c:manualLayout>
                  <c:x val="4.1450781711696505E-3"/>
                  <c:y val="-6.9444444444444448E-2"/>
                </c:manualLayout>
              </c:layout>
              <c:spPr>
                <a:noFill/>
                <a:ln w="25400">
                  <a:noFill/>
                </a:ln>
              </c:spPr>
              <c:txPr>
                <a:bodyPr/>
                <a:lstStyle/>
                <a:p>
                  <a:pPr>
                    <a:defRPr sz="900" b="0" i="0" u="none" strike="noStrike" baseline="0">
                      <a:solidFill>
                        <a:srgbClr val="333333"/>
                      </a:solidFill>
                      <a:latin typeface="Calibri"/>
                      <a:ea typeface="Calibri"/>
                      <a:cs typeface="Calibri"/>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8BC-4BB5-AA10-096F6CB90995}"/>
                </c:ext>
              </c:extLst>
            </c:dLbl>
            <c:dLbl>
              <c:idx val="3"/>
              <c:layout>
                <c:manualLayout>
                  <c:x val="1.3816927237232405E-2"/>
                  <c:y val="-6.9444444444444448E-2"/>
                </c:manualLayout>
              </c:layout>
              <c:spPr>
                <a:noFill/>
                <a:ln w="25400">
                  <a:noFill/>
                </a:ln>
              </c:spPr>
              <c:txPr>
                <a:bodyPr/>
                <a:lstStyle/>
                <a:p>
                  <a:pPr>
                    <a:defRPr sz="900" b="0" i="0" u="none" strike="noStrike" baseline="0">
                      <a:solidFill>
                        <a:srgbClr val="333333"/>
                      </a:solidFill>
                      <a:latin typeface="Calibri"/>
                      <a:ea typeface="Calibri"/>
                      <a:cs typeface="Calibri"/>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8BC-4BB5-AA10-096F6CB90995}"/>
                </c:ext>
              </c:extLst>
            </c:dLbl>
            <c:dLbl>
              <c:idx val="5"/>
              <c:layout>
                <c:manualLayout>
                  <c:x val="2.7650225088070471E-3"/>
                  <c:y val="-3.0492030492030468E-2"/>
                </c:manualLayout>
              </c:layout>
              <c:spPr>
                <a:noFill/>
                <a:ln w="25400">
                  <a:noFill/>
                </a:ln>
              </c:spPr>
              <c:txPr>
                <a:bodyPr/>
                <a:lstStyle/>
                <a:p>
                  <a:pPr>
                    <a:defRPr sz="900" b="0" i="0" u="none" strike="noStrike" baseline="0">
                      <a:solidFill>
                        <a:srgbClr val="333333"/>
                      </a:solidFill>
                      <a:latin typeface="Calibri"/>
                      <a:ea typeface="Calibri"/>
                      <a:cs typeface="Calibri"/>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8BC-4BB5-AA10-096F6CB90995}"/>
                </c:ext>
              </c:extLst>
            </c:dLbl>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'[9]D01.01.03'!$K$35:$K$41</c:f>
              <c:strCache>
                <c:ptCount val="7"/>
                <c:pt idx="0">
                  <c:v>año 2009</c:v>
                </c:pt>
                <c:pt idx="1">
                  <c:v>año 2012</c:v>
                </c:pt>
                <c:pt idx="2">
                  <c:v>año 2013</c:v>
                </c:pt>
                <c:pt idx="3">
                  <c:v>año 2014 </c:v>
                </c:pt>
                <c:pt idx="4">
                  <c:v>año 2015</c:v>
                </c:pt>
                <c:pt idx="5">
                  <c:v>año 2016</c:v>
                </c:pt>
                <c:pt idx="6">
                  <c:v>año 2017</c:v>
                </c:pt>
              </c:strCache>
            </c:strRef>
          </c:cat>
          <c:val>
            <c:numRef>
              <c:f>'[9]D01.01.03'!$L$35:$L$41</c:f>
              <c:numCache>
                <c:formatCode>General</c:formatCode>
                <c:ptCount val="7"/>
                <c:pt idx="0">
                  <c:v>0.84809999999999997</c:v>
                </c:pt>
                <c:pt idx="1">
                  <c:v>0.93369999999999997</c:v>
                </c:pt>
                <c:pt idx="2">
                  <c:v>0.93120000000000003</c:v>
                </c:pt>
                <c:pt idx="3">
                  <c:v>0.91</c:v>
                </c:pt>
                <c:pt idx="4">
                  <c:v>0.87</c:v>
                </c:pt>
                <c:pt idx="5">
                  <c:v>0.95</c:v>
                </c:pt>
                <c:pt idx="6">
                  <c:v>0.96</c:v>
                </c:pt>
              </c:numCache>
            </c:numRef>
          </c:val>
          <c:extLst>
            <c:ext xmlns:c16="http://schemas.microsoft.com/office/drawing/2014/chart" uri="{C3380CC4-5D6E-409C-BE32-E72D297353CC}">
              <c16:uniqueId val="{00000005-58BC-4BB5-AA10-096F6CB90995}"/>
            </c:ext>
          </c:extLst>
        </c:ser>
        <c:dLbls>
          <c:showLegendKey val="0"/>
          <c:showVal val="0"/>
          <c:showCatName val="0"/>
          <c:showSerName val="0"/>
          <c:showPercent val="0"/>
          <c:showBubbleSize val="0"/>
        </c:dLbls>
        <c:gapWidth val="150"/>
        <c:shape val="box"/>
        <c:axId val="1129551023"/>
        <c:axId val="1"/>
        <c:axId val="0"/>
      </c:bar3DChart>
      <c:catAx>
        <c:axId val="1129551023"/>
        <c:scaling>
          <c:orientation val="minMax"/>
        </c:scaling>
        <c:delete val="0"/>
        <c:axPos val="b"/>
        <c:numFmt formatCode="General"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1129551023"/>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1"/>
              <a:t>SECRETARÍA</a:t>
            </a:r>
            <a:r>
              <a:rPr lang="en-US" sz="1800" b="1" baseline="0"/>
              <a:t> DE EDUCACIÓN </a:t>
            </a:r>
          </a:p>
          <a:p>
            <a:pPr>
              <a:defRPr sz="1400" b="0" i="0" u="none" strike="noStrike" kern="1200" spc="0" baseline="0">
                <a:solidFill>
                  <a:schemeClr val="tx1">
                    <a:lumMod val="65000"/>
                    <a:lumOff val="35000"/>
                  </a:schemeClr>
                </a:solidFill>
                <a:latin typeface="+mn-lt"/>
                <a:ea typeface="+mn-ea"/>
                <a:cs typeface="+mn-cs"/>
              </a:defRPr>
            </a:pPr>
            <a:r>
              <a:rPr lang="en-US" sz="1800" b="1" baseline="0"/>
              <a:t>GRÁFICO DEL INDICADOR</a:t>
            </a:r>
            <a:endParaRPr lang="en-US" sz="1800" b="1"/>
          </a:p>
        </c:rich>
      </c:tx>
      <c:overlay val="0"/>
      <c:spPr>
        <a:noFill/>
        <a:ln w="25400">
          <a:noFill/>
        </a:ln>
      </c:spPr>
    </c:title>
    <c:autoTitleDeleted val="0"/>
    <c:plotArea>
      <c:layout/>
      <c:barChart>
        <c:barDir val="col"/>
        <c:grouping val="clustered"/>
        <c:varyColors val="0"/>
        <c:ser>
          <c:idx val="0"/>
          <c:order val="0"/>
          <c:tx>
            <c:strRef>
              <c:f>'[10]D01.01.04'!$M$38</c:f>
              <c:strCache>
                <c:ptCount val="1"/>
                <c:pt idx="0">
                  <c:v>Porcentaje</c:v>
                </c:pt>
              </c:strCache>
            </c:strRef>
          </c:tx>
          <c:spPr>
            <a:solidFill>
              <a:srgbClr val="4F81BD"/>
            </a:solidFill>
            <a:ln w="25400">
              <a:noFill/>
            </a:ln>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'[10]D01.01.04'!$L$39:$L$49</c:f>
              <c:numCache>
                <c:formatCode>General</c:formatCode>
                <c:ptCount val="11"/>
                <c:pt idx="0">
                  <c:v>2011</c:v>
                </c:pt>
                <c:pt idx="1">
                  <c:v>2012</c:v>
                </c:pt>
                <c:pt idx="2">
                  <c:v>2013</c:v>
                </c:pt>
                <c:pt idx="3">
                  <c:v>2014</c:v>
                </c:pt>
                <c:pt idx="4">
                  <c:v>2015</c:v>
                </c:pt>
                <c:pt idx="5">
                  <c:v>2016</c:v>
                </c:pt>
                <c:pt idx="6">
                  <c:v>2017</c:v>
                </c:pt>
                <c:pt idx="7">
                  <c:v>2018</c:v>
                </c:pt>
                <c:pt idx="8">
                  <c:v>2019</c:v>
                </c:pt>
                <c:pt idx="9">
                  <c:v>2020</c:v>
                </c:pt>
                <c:pt idx="10">
                  <c:v>2021</c:v>
                </c:pt>
              </c:numCache>
            </c:numRef>
          </c:cat>
          <c:val>
            <c:numRef>
              <c:f>'[10]D01.01.04'!$M$39:$M$49</c:f>
              <c:numCache>
                <c:formatCode>General</c:formatCode>
                <c:ptCount val="11"/>
                <c:pt idx="0">
                  <c:v>0.82250000000000001</c:v>
                </c:pt>
                <c:pt idx="1">
                  <c:v>0.99350000000000005</c:v>
                </c:pt>
                <c:pt idx="2">
                  <c:v>0.94320000000000004</c:v>
                </c:pt>
                <c:pt idx="3">
                  <c:v>0.95</c:v>
                </c:pt>
                <c:pt idx="4">
                  <c:v>0.95</c:v>
                </c:pt>
                <c:pt idx="5">
                  <c:v>0.99</c:v>
                </c:pt>
                <c:pt idx="6">
                  <c:v>0.99</c:v>
                </c:pt>
                <c:pt idx="7">
                  <c:v>0.97499999999999998</c:v>
                </c:pt>
                <c:pt idx="8">
                  <c:v>0.97499999999999998</c:v>
                </c:pt>
                <c:pt idx="9">
                  <c:v>0.92700000000000005</c:v>
                </c:pt>
                <c:pt idx="10">
                  <c:v>0.92900000000000005</c:v>
                </c:pt>
              </c:numCache>
            </c:numRef>
          </c:val>
          <c:extLst>
            <c:ext xmlns:c16="http://schemas.microsoft.com/office/drawing/2014/chart" uri="{C3380CC4-5D6E-409C-BE32-E72D297353CC}">
              <c16:uniqueId val="{00000000-5F07-4E80-8489-20B7BEEEEE23}"/>
            </c:ext>
          </c:extLst>
        </c:ser>
        <c:dLbls>
          <c:showLegendKey val="0"/>
          <c:showVal val="0"/>
          <c:showCatName val="0"/>
          <c:showSerName val="0"/>
          <c:showPercent val="0"/>
          <c:showBubbleSize val="0"/>
        </c:dLbls>
        <c:gapWidth val="219"/>
        <c:overlap val="-27"/>
        <c:axId val="2032094800"/>
        <c:axId val="1"/>
      </c:barChart>
      <c:catAx>
        <c:axId val="20320948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2032094800"/>
        <c:crosses val="autoZero"/>
        <c:crossBetween val="between"/>
      </c:valAx>
      <c:spPr>
        <a:noFill/>
        <a:ln w="25400">
          <a:noFill/>
        </a:ln>
      </c:spPr>
    </c:plotArea>
    <c:legend>
      <c:legendPos val="b"/>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000" b="0" i="0" u="none" strike="noStrike" baseline="0">
                <a:solidFill>
                  <a:srgbClr val="000000"/>
                </a:solidFill>
                <a:latin typeface="Calibri"/>
                <a:ea typeface="Calibri"/>
                <a:cs typeface="Calibri"/>
              </a:defRPr>
            </a:pPr>
            <a:r>
              <a:rPr lang="en-US" sz="1800" b="1" i="0" u="none" strike="noStrike" baseline="0">
                <a:solidFill>
                  <a:srgbClr val="333333"/>
                </a:solidFill>
                <a:latin typeface="Calibri"/>
                <a:cs typeface="Calibri"/>
              </a:rPr>
              <a:t>SECRETARÍA DE EDUCACIÓN Y CULTURA</a:t>
            </a:r>
            <a:endParaRPr lang="en-US" sz="1400" b="0" i="0" u="none" strike="noStrike" baseline="0">
              <a:solidFill>
                <a:srgbClr val="333333"/>
              </a:solidFill>
              <a:latin typeface="Calibri"/>
              <a:cs typeface="Calibri"/>
            </a:endParaRPr>
          </a:p>
          <a:p>
            <a:pPr>
              <a:defRPr sz="1000" b="0" i="0" u="none" strike="noStrike" baseline="0">
                <a:solidFill>
                  <a:srgbClr val="000000"/>
                </a:solidFill>
                <a:latin typeface="Calibri"/>
                <a:ea typeface="Calibri"/>
                <a:cs typeface="Calibri"/>
              </a:defRPr>
            </a:pPr>
            <a:r>
              <a:rPr lang="en-US" sz="1800" b="1" i="0" u="none" strike="noStrike" baseline="0">
                <a:solidFill>
                  <a:srgbClr val="333333"/>
                </a:solidFill>
                <a:latin typeface="Calibri"/>
                <a:cs typeface="Calibri"/>
              </a:rPr>
              <a:t>GRÁFICO DEL INDICADOR</a:t>
            </a:r>
          </a:p>
        </c:rich>
      </c:tx>
      <c:overlay val="0"/>
      <c:spPr>
        <a:noFill/>
        <a:ln w="25400">
          <a:noFill/>
        </a:ln>
      </c:spPr>
    </c:title>
    <c:autoTitleDeleted val="0"/>
    <c:plotArea>
      <c:layout/>
      <c:barChart>
        <c:barDir val="col"/>
        <c:grouping val="clustered"/>
        <c:varyColors val="0"/>
        <c:ser>
          <c:idx val="0"/>
          <c:order val="0"/>
          <c:tx>
            <c:strRef>
              <c:f>'[11]D01.02 '!$B$23</c:f>
              <c:strCache>
                <c:ptCount val="1"/>
                <c:pt idx="0">
                  <c:v>Meta</c:v>
                </c:pt>
              </c:strCache>
            </c:strRef>
          </c:tx>
          <c:spPr>
            <a:solidFill>
              <a:schemeClr val="tx2">
                <a:lumMod val="40000"/>
                <a:lumOff val="60000"/>
              </a:schemeClr>
            </a:solidFill>
            <a:ln w="25400">
              <a:noFill/>
            </a:ln>
          </c:spPr>
          <c:invertIfNegative val="0"/>
          <c:dPt>
            <c:idx val="1"/>
            <c:invertIfNegative val="0"/>
            <c:bubble3D val="0"/>
            <c:spPr>
              <a:solidFill>
                <a:schemeClr val="tx2">
                  <a:lumMod val="40000"/>
                  <a:lumOff val="60000"/>
                </a:schemeClr>
              </a:solidFill>
              <a:ln>
                <a:noFill/>
              </a:ln>
              <a:effectLst/>
            </c:spPr>
            <c:extLst>
              <c:ext xmlns:c16="http://schemas.microsoft.com/office/drawing/2014/chart" uri="{C3380CC4-5D6E-409C-BE32-E72D297353CC}">
                <c16:uniqueId val="{00000000-008B-49FD-A60A-A229752FE65F}"/>
              </c:ext>
            </c:extLst>
          </c:dPt>
          <c:dPt>
            <c:idx val="2"/>
            <c:invertIfNegative val="0"/>
            <c:bubble3D val="0"/>
            <c:extLst>
              <c:ext xmlns:c16="http://schemas.microsoft.com/office/drawing/2014/chart" uri="{C3380CC4-5D6E-409C-BE32-E72D297353CC}">
                <c16:uniqueId val="{00000001-008B-49FD-A60A-A229752FE65F}"/>
              </c:ext>
            </c:extLst>
          </c:dPt>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'[11]D01.02 '!$A$24:$A$31</c:f>
              <c:strCache>
                <c:ptCount val="8"/>
                <c:pt idx="0">
                  <c:v>AÑO 2013 </c:v>
                </c:pt>
                <c:pt idx="1">
                  <c:v>AÑO 2014</c:v>
                </c:pt>
                <c:pt idx="2">
                  <c:v>AÑO 2015</c:v>
                </c:pt>
                <c:pt idx="3">
                  <c:v>AÑO 2016</c:v>
                </c:pt>
                <c:pt idx="4">
                  <c:v>AÑO 2017</c:v>
                </c:pt>
                <c:pt idx="5">
                  <c:v>AÑO 2018</c:v>
                </c:pt>
                <c:pt idx="6">
                  <c:v>AÑO 2019</c:v>
                </c:pt>
                <c:pt idx="7">
                  <c:v>AÑO 2020</c:v>
                </c:pt>
              </c:strCache>
            </c:strRef>
          </c:cat>
          <c:val>
            <c:numRef>
              <c:f>'[11]D01.02 '!$B$24:$B$31</c:f>
              <c:numCache>
                <c:formatCode>General</c:formatCode>
                <c:ptCount val="8"/>
                <c:pt idx="0">
                  <c:v>1</c:v>
                </c:pt>
                <c:pt idx="1">
                  <c:v>1</c:v>
                </c:pt>
                <c:pt idx="2">
                  <c:v>1</c:v>
                </c:pt>
                <c:pt idx="3">
                  <c:v>1</c:v>
                </c:pt>
                <c:pt idx="4">
                  <c:v>1</c:v>
                </c:pt>
                <c:pt idx="5">
                  <c:v>1</c:v>
                </c:pt>
                <c:pt idx="6">
                  <c:v>1</c:v>
                </c:pt>
                <c:pt idx="7">
                  <c:v>1</c:v>
                </c:pt>
              </c:numCache>
            </c:numRef>
          </c:val>
          <c:extLst>
            <c:ext xmlns:c16="http://schemas.microsoft.com/office/drawing/2014/chart" uri="{C3380CC4-5D6E-409C-BE32-E72D297353CC}">
              <c16:uniqueId val="{00000002-008B-49FD-A60A-A229752FE65F}"/>
            </c:ext>
          </c:extLst>
        </c:ser>
        <c:ser>
          <c:idx val="1"/>
          <c:order val="1"/>
          <c:tx>
            <c:strRef>
              <c:f>'[11]D01.02 '!$C$23</c:f>
              <c:strCache>
                <c:ptCount val="1"/>
                <c:pt idx="0">
                  <c:v>Logro</c:v>
                </c:pt>
              </c:strCache>
            </c:strRef>
          </c:tx>
          <c:spPr>
            <a:solidFill>
              <a:schemeClr val="accent2">
                <a:lumMod val="75000"/>
              </a:schemeClr>
            </a:solidFill>
          </c:spPr>
          <c:invertIfNegative val="0"/>
          <c:dLbls>
            <c:spPr>
              <a:noFill/>
              <a:ln w="25400">
                <a:noFill/>
              </a:ln>
            </c:spPr>
            <c:txPr>
              <a:bodyPr wrap="square" lIns="38100" tIns="19050" rIns="38100" bIns="19050" anchor="ctr">
                <a:spAutoFit/>
              </a:bodyPr>
              <a:lstStyle/>
              <a:p>
                <a:pPr>
                  <a:defRPr sz="1000" b="0" i="0" u="none" strike="noStrike" baseline="0">
                    <a:solidFill>
                      <a:srgbClr val="000000"/>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'[11]D01.02 '!$A$24:$A$31</c:f>
              <c:strCache>
                <c:ptCount val="8"/>
                <c:pt idx="0">
                  <c:v>AÑO 2013 </c:v>
                </c:pt>
                <c:pt idx="1">
                  <c:v>AÑO 2014</c:v>
                </c:pt>
                <c:pt idx="2">
                  <c:v>AÑO 2015</c:v>
                </c:pt>
                <c:pt idx="3">
                  <c:v>AÑO 2016</c:v>
                </c:pt>
                <c:pt idx="4">
                  <c:v>AÑO 2017</c:v>
                </c:pt>
                <c:pt idx="5">
                  <c:v>AÑO 2018</c:v>
                </c:pt>
                <c:pt idx="6">
                  <c:v>AÑO 2019</c:v>
                </c:pt>
                <c:pt idx="7">
                  <c:v>AÑO 2020</c:v>
                </c:pt>
              </c:strCache>
            </c:strRef>
          </c:cat>
          <c:val>
            <c:numRef>
              <c:f>'[11]D01.02 '!$C$24:$C$31</c:f>
              <c:numCache>
                <c:formatCode>General</c:formatCode>
                <c:ptCount val="8"/>
                <c:pt idx="0">
                  <c:v>2.1000000000000001E-2</c:v>
                </c:pt>
                <c:pt idx="1">
                  <c:v>0.95779999999999998</c:v>
                </c:pt>
                <c:pt idx="2">
                  <c:v>0.99476987447698739</c:v>
                </c:pt>
                <c:pt idx="3">
                  <c:v>1.0035885167464116</c:v>
                </c:pt>
                <c:pt idx="4">
                  <c:v>1.0688596491228071</c:v>
                </c:pt>
                <c:pt idx="5">
                  <c:v>1.0427092320966351</c:v>
                </c:pt>
                <c:pt idx="6">
                  <c:v>1.0409252669039146</c:v>
                </c:pt>
                <c:pt idx="7">
                  <c:v>1.0020618556701031</c:v>
                </c:pt>
              </c:numCache>
            </c:numRef>
          </c:val>
          <c:extLst>
            <c:ext xmlns:c16="http://schemas.microsoft.com/office/drawing/2014/chart" uri="{C3380CC4-5D6E-409C-BE32-E72D297353CC}">
              <c16:uniqueId val="{00000003-008B-49FD-A60A-A229752FE65F}"/>
            </c:ext>
          </c:extLst>
        </c:ser>
        <c:dLbls>
          <c:showLegendKey val="0"/>
          <c:showVal val="0"/>
          <c:showCatName val="0"/>
          <c:showSerName val="0"/>
          <c:showPercent val="0"/>
          <c:showBubbleSize val="0"/>
        </c:dLbls>
        <c:gapWidth val="150"/>
        <c:overlap val="-25"/>
        <c:axId val="1129552687"/>
        <c:axId val="1"/>
      </c:barChart>
      <c:catAx>
        <c:axId val="112955268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1"/>
        <c:axPos val="l"/>
        <c:numFmt formatCode="General" sourceLinked="1"/>
        <c:majorTickMark val="out"/>
        <c:minorTickMark val="none"/>
        <c:tickLblPos val="nextTo"/>
        <c:crossAx val="1129552687"/>
        <c:crosses val="autoZero"/>
        <c:crossBetween val="between"/>
      </c:valAx>
      <c:spPr>
        <a:noFill/>
        <a:ln w="25400">
          <a:noFill/>
        </a:ln>
      </c:spPr>
    </c:plotArea>
    <c:legend>
      <c:legendPos val="t"/>
      <c:overlay val="0"/>
      <c:txPr>
        <a:bodyPr/>
        <a:lstStyle/>
        <a:p>
          <a:pPr>
            <a:defRPr sz="845"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SECRETARÍA</a:t>
            </a:r>
            <a:r>
              <a:rPr lang="en-US" b="1" baseline="0"/>
              <a:t> DE EDUCACIÓN Y CULTURA</a:t>
            </a:r>
          </a:p>
          <a:p>
            <a:pPr>
              <a:defRPr/>
            </a:pPr>
            <a:r>
              <a:rPr lang="en-US" b="1" baseline="0"/>
              <a:t>GRAFICO DEL INDICADOR</a:t>
            </a:r>
            <a:endParaRPr lang="en-US" b="1"/>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errBars>
            <c:errBarType val="both"/>
            <c:errValType val="stdErr"/>
            <c:noEndCap val="0"/>
            <c:spPr>
              <a:noFill/>
              <a:ln w="9525" cap="flat" cmpd="sng" algn="ctr">
                <a:solidFill>
                  <a:schemeClr val="tx1">
                    <a:lumMod val="65000"/>
                    <a:lumOff val="35000"/>
                  </a:schemeClr>
                </a:solidFill>
                <a:round/>
              </a:ln>
              <a:effectLst/>
            </c:spPr>
          </c:errBars>
          <c:val>
            <c:numRef>
              <c:f>'[12]D01.03'!$R$39:$R$48</c:f>
              <c:numCache>
                <c:formatCode>General</c:formatCode>
                <c:ptCount val="10"/>
                <c:pt idx="0">
                  <c:v>2012</c:v>
                </c:pt>
                <c:pt idx="1">
                  <c:v>2013</c:v>
                </c:pt>
                <c:pt idx="2">
                  <c:v>2014</c:v>
                </c:pt>
                <c:pt idx="3">
                  <c:v>2015</c:v>
                </c:pt>
                <c:pt idx="4">
                  <c:v>2016</c:v>
                </c:pt>
                <c:pt idx="5">
                  <c:v>2017</c:v>
                </c:pt>
                <c:pt idx="6">
                  <c:v>2018</c:v>
                </c:pt>
                <c:pt idx="7">
                  <c:v>2019</c:v>
                </c:pt>
                <c:pt idx="8">
                  <c:v>2020</c:v>
                </c:pt>
                <c:pt idx="9">
                  <c:v>2021</c:v>
                </c:pt>
              </c:numCache>
            </c:numRef>
          </c:val>
          <c:extLst>
            <c:ext xmlns:c16="http://schemas.microsoft.com/office/drawing/2014/chart" uri="{C3380CC4-5D6E-409C-BE32-E72D297353CC}">
              <c16:uniqueId val="{00000000-9BDE-46CD-802F-C67AC52CC82B}"/>
            </c:ext>
          </c:extLst>
        </c:ser>
        <c:ser>
          <c:idx val="1"/>
          <c:order val="1"/>
          <c:spPr>
            <a:solidFill>
              <a:schemeClr val="accent2"/>
            </a:solidFill>
            <a:ln>
              <a:noFill/>
            </a:ln>
            <a:effectLst/>
          </c:spPr>
          <c:invertIfNegative val="0"/>
          <c:errBars>
            <c:errBarType val="both"/>
            <c:errValType val="stdErr"/>
            <c:noEndCap val="0"/>
            <c:spPr>
              <a:noFill/>
              <a:ln w="9525" cap="flat" cmpd="sng" algn="ctr">
                <a:solidFill>
                  <a:schemeClr val="tx1">
                    <a:lumMod val="65000"/>
                    <a:lumOff val="35000"/>
                  </a:schemeClr>
                </a:solidFill>
                <a:round/>
              </a:ln>
              <a:effectLst/>
            </c:spPr>
          </c:errBars>
          <c:val>
            <c:numRef>
              <c:f>'[12]D01.03'!$S$39:$S$48</c:f>
              <c:numCache>
                <c:formatCode>General</c:formatCode>
                <c:ptCount val="10"/>
                <c:pt idx="0">
                  <c:v>200</c:v>
                </c:pt>
                <c:pt idx="1">
                  <c:v>200</c:v>
                </c:pt>
                <c:pt idx="2">
                  <c:v>200</c:v>
                </c:pt>
                <c:pt idx="3">
                  <c:v>200</c:v>
                </c:pt>
                <c:pt idx="4">
                  <c:v>200</c:v>
                </c:pt>
                <c:pt idx="5">
                  <c:v>200</c:v>
                </c:pt>
                <c:pt idx="6">
                  <c:v>200</c:v>
                </c:pt>
                <c:pt idx="7">
                  <c:v>200</c:v>
                </c:pt>
                <c:pt idx="8">
                  <c:v>200</c:v>
                </c:pt>
                <c:pt idx="9">
                  <c:v>200</c:v>
                </c:pt>
              </c:numCache>
            </c:numRef>
          </c:val>
          <c:extLst>
            <c:ext xmlns:c16="http://schemas.microsoft.com/office/drawing/2014/chart" uri="{C3380CC4-5D6E-409C-BE32-E72D297353CC}">
              <c16:uniqueId val="{00000001-9BDE-46CD-802F-C67AC52CC82B}"/>
            </c:ext>
          </c:extLst>
        </c:ser>
        <c:ser>
          <c:idx val="2"/>
          <c:order val="2"/>
          <c:spPr>
            <a:solidFill>
              <a:schemeClr val="accent3"/>
            </a:solidFill>
            <a:ln>
              <a:noFill/>
            </a:ln>
            <a:effectLst/>
          </c:spPr>
          <c:invertIfNegative val="0"/>
          <c:trendline>
            <c:spPr>
              <a:ln w="19050" cap="rnd">
                <a:solidFill>
                  <a:schemeClr val="accent3"/>
                </a:solidFill>
                <a:prstDash val="sysDot"/>
              </a:ln>
              <a:effectLst/>
            </c:spPr>
            <c:trendlineType val="linear"/>
            <c:dispRSqr val="0"/>
            <c:dispEq val="0"/>
          </c:trendline>
          <c:errBars>
            <c:errBarType val="both"/>
            <c:errValType val="stdErr"/>
            <c:noEndCap val="0"/>
            <c:spPr>
              <a:noFill/>
              <a:ln w="9525" cap="flat" cmpd="sng" algn="ctr">
                <a:solidFill>
                  <a:schemeClr val="tx1">
                    <a:lumMod val="65000"/>
                    <a:lumOff val="35000"/>
                  </a:schemeClr>
                </a:solidFill>
                <a:round/>
              </a:ln>
              <a:effectLst/>
            </c:spPr>
          </c:errBars>
          <c:val>
            <c:numRef>
              <c:f>'[12]D01.03'!$T$39:$T$48</c:f>
              <c:numCache>
                <c:formatCode>General</c:formatCode>
                <c:ptCount val="10"/>
                <c:pt idx="0">
                  <c:v>163</c:v>
                </c:pt>
                <c:pt idx="1">
                  <c:v>199</c:v>
                </c:pt>
                <c:pt idx="2">
                  <c:v>186</c:v>
                </c:pt>
                <c:pt idx="3">
                  <c:v>213</c:v>
                </c:pt>
                <c:pt idx="4">
                  <c:v>206</c:v>
                </c:pt>
                <c:pt idx="5">
                  <c:v>204</c:v>
                </c:pt>
                <c:pt idx="6">
                  <c:v>200</c:v>
                </c:pt>
                <c:pt idx="7">
                  <c:v>190</c:v>
                </c:pt>
                <c:pt idx="8">
                  <c:v>190</c:v>
                </c:pt>
                <c:pt idx="9">
                  <c:v>191</c:v>
                </c:pt>
              </c:numCache>
            </c:numRef>
          </c:val>
          <c:extLst>
            <c:ext xmlns:c16="http://schemas.microsoft.com/office/drawing/2014/chart" uri="{C3380CC4-5D6E-409C-BE32-E72D297353CC}">
              <c16:uniqueId val="{00000003-9BDE-46CD-802F-C67AC52CC82B}"/>
            </c:ext>
          </c:extLst>
        </c:ser>
        <c:dLbls>
          <c:showLegendKey val="0"/>
          <c:showVal val="0"/>
          <c:showCatName val="0"/>
          <c:showSerName val="0"/>
          <c:showPercent val="0"/>
          <c:showBubbleSize val="0"/>
        </c:dLbls>
        <c:gapWidth val="219"/>
        <c:overlap val="-27"/>
        <c:axId val="707295376"/>
        <c:axId val="707295792"/>
      </c:barChart>
      <c:catAx>
        <c:axId val="707295376"/>
        <c:scaling>
          <c:orientation val="minMax"/>
        </c:scaling>
        <c:delete val="0"/>
        <c:axPos val="b"/>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TABLA</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07295792"/>
        <c:crosses val="autoZero"/>
        <c:auto val="1"/>
        <c:lblAlgn val="ctr"/>
        <c:lblOffset val="100"/>
        <c:noMultiLvlLbl val="0"/>
      </c:catAx>
      <c:valAx>
        <c:axId val="707295792"/>
        <c:scaling>
          <c:orientation val="minMax"/>
        </c:scaling>
        <c:delete val="0"/>
        <c:axPos val="l"/>
        <c:majorGridlines>
          <c:spPr>
            <a:ln w="9525" cap="flat" cmpd="sng" algn="ctr">
              <a:solidFill>
                <a:schemeClr val="tx1">
                  <a:lumMod val="15000"/>
                  <a:lumOff val="85000"/>
                </a:schemeClr>
              </a:solidFill>
              <a:round/>
            </a:ln>
            <a:effectLst/>
          </c:spPr>
        </c:majorGridlines>
        <c:title>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7072953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CO"/>
              <a:t>PEI RETROALIMENTADOS</a:t>
            </a:r>
          </a:p>
        </c:rich>
      </c:tx>
      <c:overlay val="0"/>
    </c:title>
    <c:autoTitleDeleted val="0"/>
    <c:view3D>
      <c:rotX val="15"/>
      <c:rotY val="20"/>
      <c:depthPercent val="100"/>
      <c:rAngAx val="0"/>
    </c:view3D>
    <c:floor>
      <c:thickness val="0"/>
    </c:floor>
    <c:sideWall>
      <c:thickness val="0"/>
      <c:spPr>
        <a:noFill/>
        <a:ln w="25400">
          <a:noFill/>
        </a:ln>
      </c:spPr>
    </c:sideWall>
    <c:backWall>
      <c:thickness val="0"/>
      <c:spPr>
        <a:noFill/>
        <a:ln w="25400">
          <a:noFill/>
        </a:ln>
      </c:spPr>
    </c:backWall>
    <c:plotArea>
      <c:layout>
        <c:manualLayout>
          <c:layoutTarget val="inner"/>
          <c:xMode val="edge"/>
          <c:yMode val="edge"/>
          <c:x val="0.10276980791828771"/>
          <c:y val="0.11637534160744736"/>
          <c:w val="0.89723019208171229"/>
          <c:h val="0.6617962317315077"/>
        </c:manualLayout>
      </c:layout>
      <c:bar3DChart>
        <c:barDir val="col"/>
        <c:grouping val="clustered"/>
        <c:varyColors val="0"/>
        <c:ser>
          <c:idx val="3"/>
          <c:order val="0"/>
          <c:spPr>
            <a:solidFill>
              <a:schemeClr val="accent3"/>
            </a:solidFill>
          </c:spPr>
          <c:invertIfNegative val="0"/>
          <c:dPt>
            <c:idx val="1"/>
            <c:invertIfNegative val="0"/>
            <c:bubble3D val="0"/>
            <c:extLst>
              <c:ext xmlns:c16="http://schemas.microsoft.com/office/drawing/2014/chart" uri="{C3380CC4-5D6E-409C-BE32-E72D297353CC}">
                <c16:uniqueId val="{00000000-EED5-425A-B614-FC2BB24FD1C0}"/>
              </c:ext>
            </c:extLst>
          </c:dPt>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1-EED5-425A-B614-FC2BB24FD1C0}"/>
            </c:ext>
          </c:extLst>
        </c:ser>
        <c:ser>
          <c:idx val="0"/>
          <c:order val="1"/>
          <c:spPr>
            <a:solidFill>
              <a:srgbClr val="00B0F0"/>
            </a:solidFill>
          </c:spPr>
          <c:invertIfNegative val="0"/>
          <c:dPt>
            <c:idx val="8"/>
            <c:invertIfNegative val="0"/>
            <c:bubble3D val="0"/>
            <c:extLst>
              <c:ext xmlns:c16="http://schemas.microsoft.com/office/drawing/2014/chart" uri="{C3380CC4-5D6E-409C-BE32-E72D297353CC}">
                <c16:uniqueId val="{00000002-EED5-425A-B614-FC2BB24FD1C0}"/>
              </c:ext>
            </c:extLst>
          </c:dPt>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3-EED5-425A-B614-FC2BB24FD1C0}"/>
            </c:ext>
          </c:extLst>
        </c:ser>
        <c:dLbls>
          <c:showLegendKey val="0"/>
          <c:showVal val="0"/>
          <c:showCatName val="0"/>
          <c:showSerName val="0"/>
          <c:showPercent val="0"/>
          <c:showBubbleSize val="0"/>
        </c:dLbls>
        <c:gapWidth val="150"/>
        <c:shape val="box"/>
        <c:axId val="259317968"/>
        <c:axId val="1"/>
        <c:axId val="0"/>
      </c:bar3DChart>
      <c:catAx>
        <c:axId val="259317968"/>
        <c:scaling>
          <c:orientation val="minMax"/>
        </c:scaling>
        <c:delete val="0"/>
        <c:axPos val="b"/>
        <c:numFmt formatCode="mmm\-yy" sourceLinked="0"/>
        <c:majorTickMark val="none"/>
        <c:minorTickMark val="none"/>
        <c:tickLblPos val="nextTo"/>
        <c:txPr>
          <a:bodyPr rot="0" vert="horz"/>
          <a:lstStyle/>
          <a:p>
            <a:pPr>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title>
          <c:overlay val="0"/>
        </c:title>
        <c:numFmt formatCode="General" sourceLinked="1"/>
        <c:majorTickMark val="none"/>
        <c:minorTickMark val="none"/>
        <c:tickLblPos val="nextTo"/>
        <c:txPr>
          <a:bodyPr rot="0" vert="horz"/>
          <a:lstStyle/>
          <a:p>
            <a:pPr>
              <a:defRPr/>
            </a:pPr>
            <a:endParaRPr lang="es-CO"/>
          </a:p>
        </c:txPr>
        <c:crossAx val="259317968"/>
        <c:crosses val="autoZero"/>
        <c:crossBetween val="between"/>
      </c:valAx>
      <c:dTable>
        <c:showHorzBorder val="1"/>
        <c:showVertBorder val="1"/>
        <c:showOutline val="1"/>
        <c:showKeys val="1"/>
      </c:dTable>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2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4"/>
    </mc:Choice>
    <mc:Fallback>
      <c:style val="44"/>
    </mc:Fallback>
  </mc:AlternateContent>
  <c:chart>
    <c:title>
      <c:tx>
        <c:rich>
          <a:bodyPr/>
          <a:lstStyle/>
          <a:p>
            <a:pPr>
              <a:defRPr sz="1000" b="0" i="0" u="none" strike="noStrike" baseline="0">
                <a:solidFill>
                  <a:srgbClr val="FFFFFF"/>
                </a:solidFill>
                <a:latin typeface="Calibri"/>
                <a:ea typeface="Calibri"/>
                <a:cs typeface="Calibri"/>
              </a:defRPr>
            </a:pPr>
            <a:r>
              <a:rPr lang="en-US" sz="1800" b="1" i="0" u="none" strike="noStrike" baseline="0">
                <a:solidFill>
                  <a:srgbClr val="FFFFFF"/>
                </a:solidFill>
                <a:latin typeface="Calibri"/>
                <a:cs typeface="Calibri"/>
              </a:rPr>
              <a:t>C01.002</a:t>
            </a:r>
          </a:p>
          <a:p>
            <a:pPr>
              <a:defRPr sz="1000" b="0" i="0" u="none" strike="noStrike" baseline="0">
                <a:solidFill>
                  <a:srgbClr val="FFFFFF"/>
                </a:solidFill>
                <a:latin typeface="Calibri"/>
                <a:ea typeface="Calibri"/>
                <a:cs typeface="Calibri"/>
              </a:defRPr>
            </a:pPr>
            <a:r>
              <a:rPr lang="en-US" sz="1800" b="1" i="0" u="none" strike="noStrike" baseline="0">
                <a:solidFill>
                  <a:srgbClr val="FFFFFF"/>
                </a:solidFill>
                <a:latin typeface="Calibri"/>
                <a:cs typeface="Calibri"/>
              </a:rPr>
              <a:t>PORCENTAJE DE EVALUACIONES APROBADAS</a:t>
            </a:r>
          </a:p>
          <a:p>
            <a:pPr>
              <a:defRPr sz="1000" b="0" i="0" u="none" strike="noStrike" baseline="0">
                <a:solidFill>
                  <a:srgbClr val="FFFFFF"/>
                </a:solidFill>
                <a:latin typeface="Calibri"/>
                <a:ea typeface="Calibri"/>
                <a:cs typeface="Calibri"/>
              </a:defRPr>
            </a:pPr>
            <a:endParaRPr lang="en-US" sz="1800" b="1" i="0" u="none" strike="noStrike" baseline="0">
              <a:solidFill>
                <a:srgbClr val="FFFFFF"/>
              </a:solidFill>
              <a:latin typeface="Calibri"/>
              <a:cs typeface="Calibri"/>
            </a:endParaRPr>
          </a:p>
        </c:rich>
      </c:tx>
      <c:overlay val="0"/>
    </c:title>
    <c:autoTitleDeleted val="0"/>
    <c:plotArea>
      <c:layout/>
      <c:barChart>
        <c:barDir val="col"/>
        <c:grouping val="clustered"/>
        <c:varyColors val="0"/>
        <c:ser>
          <c:idx val="4"/>
          <c:order val="0"/>
          <c:tx>
            <c:strRef>
              <c:f>'[2]C01.002'!$A$31</c:f>
              <c:strCache>
                <c:ptCount val="1"/>
                <c:pt idx="0">
                  <c:v>2017</c:v>
                </c:pt>
              </c:strCache>
            </c:strRef>
          </c:tx>
          <c:spPr>
            <a:solidFill>
              <a:schemeClr val="accent4">
                <a:lumMod val="40000"/>
                <a:lumOff val="60000"/>
              </a:schemeClr>
            </a:solidFill>
          </c:spPr>
          <c:invertIfNegative val="0"/>
          <c:cat>
            <c:strRef>
              <c:f>'[2]C01.002'!$B$47:$B$50</c:f>
              <c:strCache>
                <c:ptCount val="4"/>
                <c:pt idx="0">
                  <c:v>CONTENIDO</c:v>
                </c:pt>
                <c:pt idx="1">
                  <c:v>CONFERENCISTA O FACILITADOR</c:v>
                </c:pt>
                <c:pt idx="2">
                  <c:v>METODOLOGIA</c:v>
                </c:pt>
                <c:pt idx="3">
                  <c:v>LOGISTICA</c:v>
                </c:pt>
              </c:strCache>
            </c:strRef>
          </c:cat>
          <c:val>
            <c:numRef>
              <c:f>'[2]C01.002'!$D$31:$D$34</c:f>
              <c:numCache>
                <c:formatCode>General</c:formatCode>
                <c:ptCount val="4"/>
                <c:pt idx="0">
                  <c:v>0.93125000000000002</c:v>
                </c:pt>
                <c:pt idx="1">
                  <c:v>0.92500000000000004</c:v>
                </c:pt>
                <c:pt idx="2">
                  <c:v>0.95</c:v>
                </c:pt>
                <c:pt idx="3">
                  <c:v>0.875</c:v>
                </c:pt>
              </c:numCache>
            </c:numRef>
          </c:val>
          <c:extLst>
            <c:ext xmlns:c16="http://schemas.microsoft.com/office/drawing/2014/chart" uri="{C3380CC4-5D6E-409C-BE32-E72D297353CC}">
              <c16:uniqueId val="{00000000-0D33-4F2A-8948-C827A454653B}"/>
            </c:ext>
          </c:extLst>
        </c:ser>
        <c:ser>
          <c:idx val="5"/>
          <c:order val="1"/>
          <c:tx>
            <c:strRef>
              <c:f>'[2]C01.002'!$A$35</c:f>
              <c:strCache>
                <c:ptCount val="1"/>
                <c:pt idx="0">
                  <c:v>2018</c:v>
                </c:pt>
              </c:strCache>
            </c:strRef>
          </c:tx>
          <c:spPr>
            <a:solidFill>
              <a:srgbClr val="FFC000"/>
            </a:solidFill>
          </c:spPr>
          <c:invertIfNegative val="0"/>
          <c:cat>
            <c:strRef>
              <c:f>'[2]C01.002'!$B$47:$B$50</c:f>
              <c:strCache>
                <c:ptCount val="4"/>
                <c:pt idx="0">
                  <c:v>CONTENIDO</c:v>
                </c:pt>
                <c:pt idx="1">
                  <c:v>CONFERENCISTA O FACILITADOR</c:v>
                </c:pt>
                <c:pt idx="2">
                  <c:v>METODOLOGIA</c:v>
                </c:pt>
                <c:pt idx="3">
                  <c:v>LOGISTICA</c:v>
                </c:pt>
              </c:strCache>
            </c:strRef>
          </c:cat>
          <c:val>
            <c:numRef>
              <c:f>'[2]C01.002'!$D$35:$D$38</c:f>
              <c:numCache>
                <c:formatCode>General</c:formatCode>
                <c:ptCount val="4"/>
                <c:pt idx="0">
                  <c:v>0.96299999999999997</c:v>
                </c:pt>
                <c:pt idx="1">
                  <c:v>0.97099999999999997</c:v>
                </c:pt>
                <c:pt idx="2">
                  <c:v>0.97499999999999998</c:v>
                </c:pt>
                <c:pt idx="3">
                  <c:v>0.97499999999999998</c:v>
                </c:pt>
              </c:numCache>
            </c:numRef>
          </c:val>
          <c:extLst>
            <c:ext xmlns:c16="http://schemas.microsoft.com/office/drawing/2014/chart" uri="{C3380CC4-5D6E-409C-BE32-E72D297353CC}">
              <c16:uniqueId val="{00000001-0D33-4F2A-8948-C827A454653B}"/>
            </c:ext>
          </c:extLst>
        </c:ser>
        <c:ser>
          <c:idx val="6"/>
          <c:order val="2"/>
          <c:tx>
            <c:strRef>
              <c:f>'[2]C01.002'!$A$39</c:f>
              <c:strCache>
                <c:ptCount val="1"/>
                <c:pt idx="0">
                  <c:v>2019</c:v>
                </c:pt>
              </c:strCache>
            </c:strRef>
          </c:tx>
          <c:spPr>
            <a:solidFill>
              <a:schemeClr val="bg2">
                <a:lumMod val="50000"/>
              </a:schemeClr>
            </a:solidFill>
          </c:spPr>
          <c:invertIfNegative val="0"/>
          <c:cat>
            <c:strRef>
              <c:f>'[2]C01.002'!$B$47:$B$50</c:f>
              <c:strCache>
                <c:ptCount val="4"/>
                <c:pt idx="0">
                  <c:v>CONTENIDO</c:v>
                </c:pt>
                <c:pt idx="1">
                  <c:v>CONFERENCISTA O FACILITADOR</c:v>
                </c:pt>
                <c:pt idx="2">
                  <c:v>METODOLOGIA</c:v>
                </c:pt>
                <c:pt idx="3">
                  <c:v>LOGISTICA</c:v>
                </c:pt>
              </c:strCache>
            </c:strRef>
          </c:cat>
          <c:val>
            <c:numRef>
              <c:f>'[2]C01.002'!$D$39:$D$42</c:f>
              <c:numCache>
                <c:formatCode>General</c:formatCode>
                <c:ptCount val="4"/>
                <c:pt idx="0">
                  <c:v>0.94893617021276599</c:v>
                </c:pt>
                <c:pt idx="1">
                  <c:v>0.94893617021276599</c:v>
                </c:pt>
                <c:pt idx="2">
                  <c:v>0.95744680851063835</c:v>
                </c:pt>
                <c:pt idx="3">
                  <c:v>0.94042553191489364</c:v>
                </c:pt>
              </c:numCache>
            </c:numRef>
          </c:val>
          <c:extLst>
            <c:ext xmlns:c16="http://schemas.microsoft.com/office/drawing/2014/chart" uri="{C3380CC4-5D6E-409C-BE32-E72D297353CC}">
              <c16:uniqueId val="{00000002-0D33-4F2A-8948-C827A454653B}"/>
            </c:ext>
          </c:extLst>
        </c:ser>
        <c:ser>
          <c:idx val="0"/>
          <c:order val="3"/>
          <c:tx>
            <c:strRef>
              <c:f>'[2]C01.002'!$A$43:$A$46</c:f>
              <c:strCache>
                <c:ptCount val="1"/>
                <c:pt idx="0">
                  <c:v>2020</c:v>
                </c:pt>
              </c:strCache>
            </c:strRef>
          </c:tx>
          <c:spPr>
            <a:solidFill>
              <a:schemeClr val="accent5">
                <a:lumMod val="75000"/>
              </a:schemeClr>
            </a:solidFill>
          </c:spPr>
          <c:invertIfNegative val="0"/>
          <c:cat>
            <c:strRef>
              <c:f>'[2]C01.002'!$B$47:$B$50</c:f>
              <c:strCache>
                <c:ptCount val="4"/>
                <c:pt idx="0">
                  <c:v>CONTENIDO</c:v>
                </c:pt>
                <c:pt idx="1">
                  <c:v>CONFERENCISTA O FACILITADOR</c:v>
                </c:pt>
                <c:pt idx="2">
                  <c:v>METODOLOGIA</c:v>
                </c:pt>
                <c:pt idx="3">
                  <c:v>LOGISTICA</c:v>
                </c:pt>
              </c:strCache>
            </c:strRef>
          </c:cat>
          <c:val>
            <c:numRef>
              <c:f>'[2]C01.002'!$D$43:$D$46</c:f>
              <c:numCache>
                <c:formatCode>General</c:formatCode>
                <c:ptCount val="4"/>
                <c:pt idx="0">
                  <c:v>0.97212543554006969</c:v>
                </c:pt>
                <c:pt idx="1">
                  <c:v>0.97212543554006969</c:v>
                </c:pt>
                <c:pt idx="2">
                  <c:v>0.97909407665505221</c:v>
                </c:pt>
                <c:pt idx="3">
                  <c:v>0.96864111498257843</c:v>
                </c:pt>
              </c:numCache>
            </c:numRef>
          </c:val>
          <c:extLst>
            <c:ext xmlns:c16="http://schemas.microsoft.com/office/drawing/2014/chart" uri="{C3380CC4-5D6E-409C-BE32-E72D297353CC}">
              <c16:uniqueId val="{00000003-0D33-4F2A-8948-C827A454653B}"/>
            </c:ext>
          </c:extLst>
        </c:ser>
        <c:ser>
          <c:idx val="1"/>
          <c:order val="4"/>
          <c:tx>
            <c:strRef>
              <c:f>'[2]C01.002'!$A$47</c:f>
              <c:strCache>
                <c:ptCount val="1"/>
                <c:pt idx="0">
                  <c:v>2021</c:v>
                </c:pt>
              </c:strCache>
            </c:strRef>
          </c:tx>
          <c:spPr>
            <a:solidFill>
              <a:schemeClr val="accent2">
                <a:lumMod val="60000"/>
                <a:lumOff val="40000"/>
              </a:schemeClr>
            </a:solidFill>
          </c:spPr>
          <c:invertIfNegative val="0"/>
          <c:cat>
            <c:strRef>
              <c:f>'[2]C01.002'!$B$47:$B$50</c:f>
              <c:strCache>
                <c:ptCount val="4"/>
                <c:pt idx="0">
                  <c:v>CONTENIDO</c:v>
                </c:pt>
                <c:pt idx="1">
                  <c:v>CONFERENCISTA O FACILITADOR</c:v>
                </c:pt>
                <c:pt idx="2">
                  <c:v>METODOLOGIA</c:v>
                </c:pt>
                <c:pt idx="3">
                  <c:v>LOGISTICA</c:v>
                </c:pt>
              </c:strCache>
            </c:strRef>
          </c:cat>
          <c:val>
            <c:numRef>
              <c:f>'[2]C01.002'!$D$47:$D$50</c:f>
              <c:numCache>
                <c:formatCode>General</c:formatCode>
                <c:ptCount val="4"/>
                <c:pt idx="0">
                  <c:v>0.97014925373134331</c:v>
                </c:pt>
                <c:pt idx="1">
                  <c:v>0.96268656716417911</c:v>
                </c:pt>
                <c:pt idx="2">
                  <c:v>0.9925373134328358</c:v>
                </c:pt>
                <c:pt idx="3">
                  <c:v>0.97761194029850751</c:v>
                </c:pt>
              </c:numCache>
            </c:numRef>
          </c:val>
          <c:extLst>
            <c:ext xmlns:c16="http://schemas.microsoft.com/office/drawing/2014/chart" uri="{C3380CC4-5D6E-409C-BE32-E72D297353CC}">
              <c16:uniqueId val="{00000004-0D33-4F2A-8948-C827A454653B}"/>
            </c:ext>
          </c:extLst>
        </c:ser>
        <c:dLbls>
          <c:showLegendKey val="0"/>
          <c:showVal val="0"/>
          <c:showCatName val="0"/>
          <c:showSerName val="0"/>
          <c:showPercent val="0"/>
          <c:showBubbleSize val="0"/>
        </c:dLbls>
        <c:gapWidth val="150"/>
        <c:axId val="1129543119"/>
        <c:axId val="1"/>
      </c:barChart>
      <c:catAx>
        <c:axId val="1129543119"/>
        <c:scaling>
          <c:orientation val="minMax"/>
        </c:scaling>
        <c:delete val="1"/>
        <c:axPos val="b"/>
        <c:title>
          <c:tx>
            <c:rich>
              <a:bodyPr/>
              <a:lstStyle/>
              <a:p>
                <a:pPr>
                  <a:defRPr sz="1000" b="0" i="0" u="none" strike="noStrike" baseline="0">
                    <a:solidFill>
                      <a:srgbClr val="FFFFFF"/>
                    </a:solidFill>
                    <a:latin typeface="Calibri"/>
                    <a:ea typeface="Calibri"/>
                    <a:cs typeface="Calibri"/>
                  </a:defRPr>
                </a:pPr>
                <a:r>
                  <a:rPr lang="en-US"/>
                  <a:t>AÑOS</a:t>
                </a:r>
              </a:p>
            </c:rich>
          </c:tx>
          <c:overlay val="0"/>
        </c:title>
        <c:numFmt formatCode="General" sourceLinked="1"/>
        <c:majorTickMark val="out"/>
        <c:minorTickMark val="none"/>
        <c:tickLblPos val="nextTo"/>
        <c:crossAx val="1"/>
        <c:crosses val="autoZero"/>
        <c:auto val="1"/>
        <c:lblAlgn val="ctr"/>
        <c:lblOffset val="100"/>
        <c:noMultiLvlLbl val="0"/>
      </c:catAx>
      <c:valAx>
        <c:axId val="1"/>
        <c:scaling>
          <c:orientation val="minMax"/>
        </c:scaling>
        <c:delete val="0"/>
        <c:axPos val="l"/>
        <c:majorGridlines/>
        <c:title>
          <c:tx>
            <c:rich>
              <a:bodyPr/>
              <a:lstStyle/>
              <a:p>
                <a:pPr>
                  <a:defRPr sz="1000" b="0" i="0" u="none" strike="noStrike" baseline="0">
                    <a:solidFill>
                      <a:srgbClr val="FFFFFF"/>
                    </a:solidFill>
                    <a:latin typeface="Calibri"/>
                    <a:ea typeface="Calibri"/>
                    <a:cs typeface="Calibri"/>
                  </a:defRPr>
                </a:pPr>
                <a:r>
                  <a:rPr lang="en-US"/>
                  <a:t>LOGRO</a:t>
                </a:r>
              </a:p>
            </c:rich>
          </c:tx>
          <c:overlay val="0"/>
        </c:title>
        <c:numFmt formatCode="General" sourceLinked="1"/>
        <c:majorTickMark val="none"/>
        <c:minorTickMark val="none"/>
        <c:tickLblPos val="nextTo"/>
        <c:txPr>
          <a:bodyPr rot="0" vert="horz"/>
          <a:lstStyle/>
          <a:p>
            <a:pPr>
              <a:defRPr sz="1000" b="0" i="0" u="none" strike="noStrike" baseline="0">
                <a:solidFill>
                  <a:srgbClr val="FFFFFF"/>
                </a:solidFill>
                <a:latin typeface="Calibri"/>
                <a:ea typeface="Calibri"/>
                <a:cs typeface="Calibri"/>
              </a:defRPr>
            </a:pPr>
            <a:endParaRPr lang="es-CO"/>
          </a:p>
        </c:txPr>
        <c:crossAx val="1129543119"/>
        <c:crosses val="autoZero"/>
        <c:crossBetween val="between"/>
      </c:valAx>
      <c:dTable>
        <c:showHorzBorder val="1"/>
        <c:showVertBorder val="1"/>
        <c:showOutline val="1"/>
        <c:showKeys val="1"/>
        <c:txPr>
          <a:bodyPr/>
          <a:lstStyle/>
          <a:p>
            <a:pPr>
              <a:defRPr sz="1000" b="1" i="0" u="none" strike="noStrike" baseline="0">
                <a:solidFill>
                  <a:srgbClr val="FFFFFF"/>
                </a:solidFill>
                <a:latin typeface="Calibri"/>
                <a:ea typeface="Calibri"/>
                <a:cs typeface="Calibri"/>
              </a:defRPr>
            </a:pPr>
            <a:endParaRPr lang="es-CO"/>
          </a:p>
        </c:txPr>
      </c:dTable>
    </c:plotArea>
    <c:legend>
      <c:legendPos val="r"/>
      <c:layout>
        <c:manualLayout>
          <c:xMode val="edge"/>
          <c:yMode val="edge"/>
          <c:wMode val="edge"/>
          <c:hMode val="edge"/>
          <c:x val="0.94399137788935805"/>
          <c:y val="0.50872100446903601"/>
          <c:w val="0.99964162450708161"/>
          <c:h val="0.69634451099018035"/>
        </c:manualLayout>
      </c:layout>
      <c:overlay val="0"/>
      <c:txPr>
        <a:bodyPr/>
        <a:lstStyle/>
        <a:p>
          <a:pPr>
            <a:defRPr sz="1050" b="1" i="0" u="none" strike="noStrike" baseline="0">
              <a:solidFill>
                <a:srgbClr val="FFFFFF"/>
              </a:solidFill>
              <a:latin typeface="Calibri"/>
              <a:ea typeface="Calibri"/>
              <a:cs typeface="Calibri"/>
            </a:defRPr>
          </a:pPr>
          <a:endParaRPr lang="es-CO"/>
        </a:p>
      </c:txPr>
    </c:legend>
    <c:plotVisOnly val="1"/>
    <c:dispBlanksAs val="gap"/>
    <c:showDLblsOverMax val="0"/>
  </c:chart>
  <c:spPr>
    <a:solidFill>
      <a:schemeClr val="tx1"/>
    </a:solidFill>
    <a:ln>
      <a:solidFill>
        <a:srgbClr val="FFFF00"/>
      </a:solidFill>
    </a:ln>
  </c:spPr>
  <c:txPr>
    <a:bodyPr/>
    <a:lstStyle/>
    <a:p>
      <a:pPr>
        <a:defRPr sz="1000" b="0" i="0" u="none" strike="noStrike" baseline="0">
          <a:solidFill>
            <a:srgbClr val="FFFFFF"/>
          </a:solidFill>
          <a:latin typeface="Calibri"/>
          <a:ea typeface="Calibri"/>
          <a:cs typeface="Calibri"/>
        </a:defRPr>
      </a:pPr>
      <a:endParaRPr lang="es-CO"/>
    </a:p>
  </c:txPr>
  <c:printSettings>
    <c:headerFooter/>
    <c:pageMargins b="0.75" l="0.7" r="0.7" t="0.75" header="0.3" footer="0.3"/>
    <c:pageSetup paperSize="9" orientation="landscape"/>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000000"/>
                </a:solidFill>
                <a:latin typeface="Arial"/>
                <a:ea typeface="Arial"/>
                <a:cs typeface="Arial"/>
              </a:defRPr>
            </a:pPr>
            <a:r>
              <a:rPr lang="en-US"/>
              <a:t>Cumplimiento del acompañamiento a la formulación y ejecución del PMI</a:t>
            </a:r>
          </a:p>
        </c:rich>
      </c:tx>
      <c:layout>
        <c:manualLayout>
          <c:xMode val="edge"/>
          <c:yMode val="edge"/>
          <c:x val="0.21771582489842586"/>
          <c:y val="2.3871638686673601E-3"/>
        </c:manualLayout>
      </c:layout>
      <c:overlay val="0"/>
      <c:spPr>
        <a:noFill/>
        <a:ln w="25400">
          <a:noFill/>
        </a:ln>
      </c:spPr>
    </c:title>
    <c:autoTitleDeleted val="0"/>
    <c:view3D>
      <c:rotX val="15"/>
      <c:rotY val="20"/>
      <c:depthPercent val="100"/>
      <c:rAngAx val="0"/>
    </c:view3D>
    <c:floor>
      <c:thickness val="0"/>
    </c:floor>
    <c:sideWall>
      <c:thickness val="0"/>
      <c:spPr>
        <a:noFill/>
        <a:ln w="25400">
          <a:noFill/>
        </a:ln>
      </c:spPr>
    </c:sideWall>
    <c:backWall>
      <c:thickness val="0"/>
      <c:spPr>
        <a:noFill/>
        <a:ln w="25400">
          <a:noFill/>
        </a:ln>
      </c:spPr>
    </c:backWall>
    <c:plotArea>
      <c:layout>
        <c:manualLayout>
          <c:layoutTarget val="inner"/>
          <c:xMode val="edge"/>
          <c:yMode val="edge"/>
          <c:x val="8.6152236082466319E-2"/>
          <c:y val="0.18380449395045131"/>
          <c:w val="0.89799328881358187"/>
          <c:h val="0.681306361095107"/>
        </c:manualLayout>
      </c:layout>
      <c:bar3DChart>
        <c:barDir val="col"/>
        <c:grouping val="clustered"/>
        <c:varyColors val="0"/>
        <c:ser>
          <c:idx val="0"/>
          <c:order val="0"/>
          <c:tx>
            <c:strRef>
              <c:f>'[13]D02.03_PMI'!$B$23</c:f>
              <c:strCache>
                <c:ptCount val="1"/>
                <c:pt idx="0">
                  <c:v>Meta</c:v>
                </c:pt>
              </c:strCache>
            </c:strRef>
          </c:tx>
          <c:spPr>
            <a:solidFill>
              <a:srgbClr val="92D050"/>
            </a:solidFill>
            <a:ln w="12700">
              <a:solidFill>
                <a:srgbClr val="000000"/>
              </a:solidFill>
              <a:prstDash val="solid"/>
            </a:ln>
          </c:spPr>
          <c:invertIfNegative val="0"/>
          <c:dPt>
            <c:idx val="0"/>
            <c:invertIfNegative val="0"/>
            <c:bubble3D val="0"/>
            <c:extLst>
              <c:ext xmlns:c16="http://schemas.microsoft.com/office/drawing/2014/chart" uri="{C3380CC4-5D6E-409C-BE32-E72D297353CC}">
                <c16:uniqueId val="{00000000-9BFE-400B-91DB-398F0313D187}"/>
              </c:ext>
            </c:extLst>
          </c:dPt>
          <c:dPt>
            <c:idx val="1"/>
            <c:invertIfNegative val="0"/>
            <c:bubble3D val="0"/>
            <c:extLst>
              <c:ext xmlns:c16="http://schemas.microsoft.com/office/drawing/2014/chart" uri="{C3380CC4-5D6E-409C-BE32-E72D297353CC}">
                <c16:uniqueId val="{00000001-9BFE-400B-91DB-398F0313D187}"/>
              </c:ext>
            </c:extLst>
          </c:dPt>
          <c:dLbls>
            <c:spPr>
              <a:noFill/>
              <a:ln w="25400">
                <a:noFill/>
              </a:ln>
            </c:spPr>
            <c:txPr>
              <a:bodyPr wrap="square" lIns="38100" tIns="19050" rIns="38100" bIns="19050" anchor="ctr">
                <a:spAutoFit/>
              </a:bodyPr>
              <a:lstStyle/>
              <a:p>
                <a:pPr>
                  <a:defRPr sz="900" b="0" i="0" u="none" strike="noStrike" baseline="0">
                    <a:solidFill>
                      <a:srgbClr val="000000"/>
                    </a:solidFill>
                    <a:latin typeface="Arial"/>
                    <a:ea typeface="Arial"/>
                    <a:cs typeface="Aria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'[13]D02.03_PMI'!$A$24:$A$32</c:f>
              <c:strCache>
                <c:ptCount val="9"/>
                <c:pt idx="0">
                  <c:v>DICIEMBRE DE 2013</c:v>
                </c:pt>
                <c:pt idx="1">
                  <c:v>DICIEMBRE DE 2014 </c:v>
                </c:pt>
                <c:pt idx="2">
                  <c:v>DICIEMBRE DE 2015</c:v>
                </c:pt>
                <c:pt idx="3">
                  <c:v>DICIEMBRE DE 2016</c:v>
                </c:pt>
                <c:pt idx="4">
                  <c:v>DICIEMBRE DE 2017</c:v>
                </c:pt>
                <c:pt idx="5">
                  <c:v>DICIEMBRE DE 2018</c:v>
                </c:pt>
                <c:pt idx="6">
                  <c:v>DICIEMBRE DE 2019</c:v>
                </c:pt>
                <c:pt idx="7">
                  <c:v>DICIEMBRE DE 2020</c:v>
                </c:pt>
                <c:pt idx="8">
                  <c:v>DICIEMBRE DE 2021</c:v>
                </c:pt>
              </c:strCache>
            </c:strRef>
          </c:cat>
          <c:val>
            <c:numRef>
              <c:f>'[13]D02.03_PMI'!$B$24:$B$32</c:f>
              <c:numCache>
                <c:formatCode>General</c:formatCode>
                <c:ptCount val="9"/>
                <c:pt idx="0">
                  <c:v>1</c:v>
                </c:pt>
                <c:pt idx="1">
                  <c:v>1</c:v>
                </c:pt>
                <c:pt idx="2">
                  <c:v>1</c:v>
                </c:pt>
                <c:pt idx="3">
                  <c:v>1</c:v>
                </c:pt>
                <c:pt idx="4">
                  <c:v>1</c:v>
                </c:pt>
                <c:pt idx="5">
                  <c:v>1</c:v>
                </c:pt>
                <c:pt idx="6">
                  <c:v>1</c:v>
                </c:pt>
                <c:pt idx="7">
                  <c:v>1</c:v>
                </c:pt>
                <c:pt idx="8">
                  <c:v>1</c:v>
                </c:pt>
              </c:numCache>
            </c:numRef>
          </c:val>
          <c:extLst>
            <c:ext xmlns:c16="http://schemas.microsoft.com/office/drawing/2014/chart" uri="{C3380CC4-5D6E-409C-BE32-E72D297353CC}">
              <c16:uniqueId val="{00000002-9BFE-400B-91DB-398F0313D187}"/>
            </c:ext>
          </c:extLst>
        </c:ser>
        <c:ser>
          <c:idx val="1"/>
          <c:order val="1"/>
          <c:tx>
            <c:strRef>
              <c:f>'[13]D02.03_PMI'!$C$23</c:f>
              <c:strCache>
                <c:ptCount val="1"/>
                <c:pt idx="0">
                  <c:v>Logro</c:v>
                </c:pt>
              </c:strCache>
            </c:strRef>
          </c:tx>
          <c:spPr>
            <a:solidFill>
              <a:srgbClr val="00B0F0"/>
            </a:solidFill>
          </c:spPr>
          <c:invertIfNegative val="0"/>
          <c:dPt>
            <c:idx val="1"/>
            <c:invertIfNegative val="0"/>
            <c:bubble3D val="0"/>
            <c:spPr>
              <a:solidFill>
                <a:srgbClr val="FF0000"/>
              </a:solidFill>
            </c:spPr>
            <c:extLst>
              <c:ext xmlns:c16="http://schemas.microsoft.com/office/drawing/2014/chart" uri="{C3380CC4-5D6E-409C-BE32-E72D297353CC}">
                <c16:uniqueId val="{00000003-9BFE-400B-91DB-398F0313D187}"/>
              </c:ext>
            </c:extLst>
          </c:dPt>
          <c:dPt>
            <c:idx val="2"/>
            <c:invertIfNegative val="0"/>
            <c:bubble3D val="0"/>
            <c:spPr>
              <a:solidFill>
                <a:srgbClr val="FF0000"/>
              </a:solidFill>
            </c:spPr>
            <c:extLst>
              <c:ext xmlns:c16="http://schemas.microsoft.com/office/drawing/2014/chart" uri="{C3380CC4-5D6E-409C-BE32-E72D297353CC}">
                <c16:uniqueId val="{00000004-9BFE-400B-91DB-398F0313D187}"/>
              </c:ext>
            </c:extLst>
          </c:dPt>
          <c:cat>
            <c:strRef>
              <c:f>'[13]D02.03_PMI'!$A$24:$A$32</c:f>
              <c:strCache>
                <c:ptCount val="9"/>
                <c:pt idx="0">
                  <c:v>DICIEMBRE DE 2013</c:v>
                </c:pt>
                <c:pt idx="1">
                  <c:v>DICIEMBRE DE 2014 </c:v>
                </c:pt>
                <c:pt idx="2">
                  <c:v>DICIEMBRE DE 2015</c:v>
                </c:pt>
                <c:pt idx="3">
                  <c:v>DICIEMBRE DE 2016</c:v>
                </c:pt>
                <c:pt idx="4">
                  <c:v>DICIEMBRE DE 2017</c:v>
                </c:pt>
                <c:pt idx="5">
                  <c:v>DICIEMBRE DE 2018</c:v>
                </c:pt>
                <c:pt idx="6">
                  <c:v>DICIEMBRE DE 2019</c:v>
                </c:pt>
                <c:pt idx="7">
                  <c:v>DICIEMBRE DE 2020</c:v>
                </c:pt>
                <c:pt idx="8">
                  <c:v>DICIEMBRE DE 2021</c:v>
                </c:pt>
              </c:strCache>
            </c:strRef>
          </c:cat>
          <c:val>
            <c:numRef>
              <c:f>'[13]D02.03_PMI'!$C$24:$C$32</c:f>
              <c:numCache>
                <c:formatCode>General</c:formatCode>
                <c:ptCount val="9"/>
                <c:pt idx="0">
                  <c:v>1</c:v>
                </c:pt>
                <c:pt idx="1">
                  <c:v>0.5</c:v>
                </c:pt>
                <c:pt idx="2">
                  <c:v>0.5</c:v>
                </c:pt>
                <c:pt idx="3">
                  <c:v>1</c:v>
                </c:pt>
                <c:pt idx="4">
                  <c:v>1</c:v>
                </c:pt>
                <c:pt idx="5">
                  <c:v>1</c:v>
                </c:pt>
                <c:pt idx="6">
                  <c:v>1</c:v>
                </c:pt>
                <c:pt idx="7">
                  <c:v>1</c:v>
                </c:pt>
                <c:pt idx="8">
                  <c:v>1</c:v>
                </c:pt>
              </c:numCache>
            </c:numRef>
          </c:val>
          <c:extLst>
            <c:ext xmlns:c16="http://schemas.microsoft.com/office/drawing/2014/chart" uri="{C3380CC4-5D6E-409C-BE32-E72D297353CC}">
              <c16:uniqueId val="{00000005-9BFE-400B-91DB-398F0313D187}"/>
            </c:ext>
          </c:extLst>
        </c:ser>
        <c:dLbls>
          <c:showLegendKey val="0"/>
          <c:showVal val="0"/>
          <c:showCatName val="0"/>
          <c:showSerName val="0"/>
          <c:showPercent val="0"/>
          <c:showBubbleSize val="0"/>
        </c:dLbls>
        <c:gapWidth val="150"/>
        <c:shape val="box"/>
        <c:axId val="1097304671"/>
        <c:axId val="1"/>
        <c:axId val="0"/>
      </c:bar3DChart>
      <c:catAx>
        <c:axId val="1097304671"/>
        <c:scaling>
          <c:orientation val="minMax"/>
        </c:scaling>
        <c:delete val="0"/>
        <c:axPos val="b"/>
        <c:title>
          <c:tx>
            <c:rich>
              <a:bodyPr/>
              <a:lstStyle/>
              <a:p>
                <a:pPr>
                  <a:defRPr sz="900" b="1" i="0" u="none" strike="noStrike" baseline="0">
                    <a:solidFill>
                      <a:srgbClr val="000000"/>
                    </a:solidFill>
                    <a:latin typeface="Arial"/>
                    <a:ea typeface="Arial"/>
                    <a:cs typeface="Arial"/>
                  </a:defRPr>
                </a:pPr>
                <a:r>
                  <a:rPr lang="en-US"/>
                  <a:t>Fechas de medición</a:t>
                </a:r>
              </a:p>
            </c:rich>
          </c:tx>
          <c:layout>
            <c:manualLayout>
              <c:xMode val="edge"/>
              <c:yMode val="edge"/>
              <c:x val="0.39643526921727074"/>
              <c:y val="0.91693458129054617"/>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900" b="1" i="0" u="none" strike="noStrike" baseline="0">
                    <a:solidFill>
                      <a:srgbClr val="000000"/>
                    </a:solidFill>
                    <a:latin typeface="Arial"/>
                    <a:ea typeface="Arial"/>
                    <a:cs typeface="Arial"/>
                  </a:defRPr>
                </a:pPr>
                <a:r>
                  <a:rPr lang="en-US"/>
                  <a:t>Resultados de la medición</a:t>
                </a:r>
              </a:p>
            </c:rich>
          </c:tx>
          <c:layout>
            <c:manualLayout>
              <c:xMode val="edge"/>
              <c:yMode val="edge"/>
              <c:x val="1.8120097580091251E-2"/>
              <c:y val="0.40437220819095732"/>
            </c:manualLayout>
          </c:layout>
          <c:overlay val="0"/>
          <c:spPr>
            <a:noFill/>
            <a:ln w="25400">
              <a:noFill/>
            </a:ln>
          </c:spPr>
        </c:title>
        <c:numFmt formatCode="General"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s-CO"/>
          </a:p>
        </c:txPr>
        <c:crossAx val="1097304671"/>
        <c:crosses val="autoZero"/>
        <c:crossBetween val="between"/>
      </c:valAx>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es-CO"/>
    </a:p>
  </c:txPr>
  <c:printSettings>
    <c:headerFooter alignWithMargins="0"/>
    <c:pageMargins b="0.59055118110236038" l="0.59055118110236038" r="0.59055118110236038" t="0.59055118110236038" header="0.3149606299212605" footer="0.3149606299212605"/>
    <c:pageSetup orientation="landscape" horizontalDpi="200" verticalDpi="200"/>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000000"/>
                </a:solidFill>
                <a:latin typeface="Calibri"/>
                <a:ea typeface="Calibri"/>
                <a:cs typeface="Calibri"/>
              </a:defRPr>
            </a:pPr>
            <a:r>
              <a:rPr lang="en-US"/>
              <a:t>ACOMPAÑAMIENTO PROYECTOS TRANSVERSALES</a:t>
            </a:r>
          </a:p>
        </c:rich>
      </c:tx>
      <c:overlay val="0"/>
      <c:spPr>
        <a:noFill/>
        <a:ln w="25400">
          <a:noFill/>
        </a:ln>
      </c:spPr>
    </c:title>
    <c:autoTitleDeleted val="0"/>
    <c:view3D>
      <c:rotX val="15"/>
      <c:rotY val="20"/>
      <c:depthPercent val="100"/>
      <c:rAngAx val="1"/>
    </c:view3D>
    <c:floor>
      <c:thickness val="0"/>
      <c:spPr>
        <a:noFill/>
        <a:ln w="9525">
          <a:noFill/>
        </a:ln>
      </c:spPr>
    </c:floor>
    <c:sideWall>
      <c:thickness val="0"/>
      <c:spPr>
        <a:noFill/>
        <a:ln w="25400">
          <a:noFill/>
        </a:ln>
      </c:spPr>
    </c:sideWall>
    <c:backWall>
      <c:thickness val="0"/>
      <c:spPr>
        <a:noFill/>
        <a:ln w="25400">
          <a:noFill/>
        </a:ln>
      </c:spPr>
    </c:backWall>
    <c:plotArea>
      <c:layout/>
      <c:bar3DChart>
        <c:barDir val="col"/>
        <c:grouping val="clustered"/>
        <c:varyColors val="0"/>
        <c:ser>
          <c:idx val="0"/>
          <c:order val="0"/>
          <c:tx>
            <c:strRef>
              <c:f>'[14]D02.05 '!$A$96</c:f>
              <c:strCache>
                <c:ptCount val="1"/>
                <c:pt idx="0">
                  <c:v>META</c:v>
                </c:pt>
              </c:strCache>
            </c:strRef>
          </c:tx>
          <c:spPr>
            <a:solidFill>
              <a:srgbClr val="4F81BD"/>
            </a:solidFill>
            <a:ln w="25400">
              <a:noFill/>
            </a:ln>
          </c:spPr>
          <c:invertIfNegative val="0"/>
          <c:cat>
            <c:strRef>
              <c:f>'[14]D02.05 '!$B$95:$E$95</c:f>
              <c:strCache>
                <c:ptCount val="4"/>
                <c:pt idx="0">
                  <c:v>EVS</c:v>
                </c:pt>
                <c:pt idx="1">
                  <c:v>PESCC</c:v>
                </c:pt>
                <c:pt idx="2">
                  <c:v>EDUCACION AMBIENTAL</c:v>
                </c:pt>
                <c:pt idx="3">
                  <c:v>DERECHOS HUMANOS</c:v>
                </c:pt>
              </c:strCache>
            </c:strRef>
          </c:cat>
          <c:val>
            <c:numRef>
              <c:f>'[14]D02.05 '!$B$96:$E$96</c:f>
              <c:numCache>
                <c:formatCode>General</c:formatCode>
                <c:ptCount val="4"/>
                <c:pt idx="0">
                  <c:v>0.9</c:v>
                </c:pt>
                <c:pt idx="1">
                  <c:v>0.9</c:v>
                </c:pt>
                <c:pt idx="2">
                  <c:v>0.9</c:v>
                </c:pt>
                <c:pt idx="3">
                  <c:v>0.9</c:v>
                </c:pt>
              </c:numCache>
            </c:numRef>
          </c:val>
          <c:extLst>
            <c:ext xmlns:c16="http://schemas.microsoft.com/office/drawing/2014/chart" uri="{C3380CC4-5D6E-409C-BE32-E72D297353CC}">
              <c16:uniqueId val="{00000000-0D60-46D3-BA33-5B5EDAE04354}"/>
            </c:ext>
          </c:extLst>
        </c:ser>
        <c:ser>
          <c:idx val="1"/>
          <c:order val="1"/>
          <c:tx>
            <c:strRef>
              <c:f>'[14]D02.05 '!$A$97</c:f>
              <c:strCache>
                <c:ptCount val="1"/>
                <c:pt idx="0">
                  <c:v>LOGRO 2016</c:v>
                </c:pt>
              </c:strCache>
            </c:strRef>
          </c:tx>
          <c:spPr>
            <a:solidFill>
              <a:srgbClr val="C0504D"/>
            </a:solidFill>
            <a:ln w="25400">
              <a:noFill/>
            </a:ln>
          </c:spPr>
          <c:invertIfNegative val="0"/>
          <c:cat>
            <c:strRef>
              <c:f>'[14]D02.05 '!$B$95:$E$95</c:f>
              <c:strCache>
                <c:ptCount val="4"/>
                <c:pt idx="0">
                  <c:v>EVS</c:v>
                </c:pt>
                <c:pt idx="1">
                  <c:v>PESCC</c:v>
                </c:pt>
                <c:pt idx="2">
                  <c:v>EDUCACION AMBIENTAL</c:v>
                </c:pt>
                <c:pt idx="3">
                  <c:v>DERECHOS HUMANOS</c:v>
                </c:pt>
              </c:strCache>
            </c:strRef>
          </c:cat>
          <c:val>
            <c:numRef>
              <c:f>'[14]D02.05 '!$B$97:$E$97</c:f>
              <c:numCache>
                <c:formatCode>General</c:formatCode>
                <c:ptCount val="4"/>
                <c:pt idx="0">
                  <c:v>1.109375</c:v>
                </c:pt>
                <c:pt idx="1">
                  <c:v>1.109375</c:v>
                </c:pt>
                <c:pt idx="2">
                  <c:v>0.9375</c:v>
                </c:pt>
                <c:pt idx="3">
                  <c:v>1.109375</c:v>
                </c:pt>
              </c:numCache>
            </c:numRef>
          </c:val>
          <c:extLst>
            <c:ext xmlns:c16="http://schemas.microsoft.com/office/drawing/2014/chart" uri="{C3380CC4-5D6E-409C-BE32-E72D297353CC}">
              <c16:uniqueId val="{00000001-0D60-46D3-BA33-5B5EDAE04354}"/>
            </c:ext>
          </c:extLst>
        </c:ser>
        <c:ser>
          <c:idx val="2"/>
          <c:order val="2"/>
          <c:tx>
            <c:strRef>
              <c:f>'[14]D02.05 '!$A$98</c:f>
              <c:strCache>
                <c:ptCount val="1"/>
                <c:pt idx="0">
                  <c:v>LOGRO 2017</c:v>
                </c:pt>
              </c:strCache>
            </c:strRef>
          </c:tx>
          <c:spPr>
            <a:solidFill>
              <a:srgbClr val="9BBB59"/>
            </a:solidFill>
            <a:ln w="25400">
              <a:noFill/>
            </a:ln>
          </c:spPr>
          <c:invertIfNegative val="0"/>
          <c:cat>
            <c:strRef>
              <c:f>'[14]D02.05 '!$B$95:$E$95</c:f>
              <c:strCache>
                <c:ptCount val="4"/>
                <c:pt idx="0">
                  <c:v>EVS</c:v>
                </c:pt>
                <c:pt idx="1">
                  <c:v>PESCC</c:v>
                </c:pt>
                <c:pt idx="2">
                  <c:v>EDUCACION AMBIENTAL</c:v>
                </c:pt>
                <c:pt idx="3">
                  <c:v>DERECHOS HUMANOS</c:v>
                </c:pt>
              </c:strCache>
            </c:strRef>
          </c:cat>
          <c:val>
            <c:numRef>
              <c:f>'[14]D02.05 '!$B$98:$E$98</c:f>
              <c:numCache>
                <c:formatCode>General</c:formatCode>
                <c:ptCount val="4"/>
                <c:pt idx="0">
                  <c:v>1.109375</c:v>
                </c:pt>
                <c:pt idx="1">
                  <c:v>1.109375</c:v>
                </c:pt>
                <c:pt idx="2">
                  <c:v>1.109375</c:v>
                </c:pt>
                <c:pt idx="3">
                  <c:v>1.109375</c:v>
                </c:pt>
              </c:numCache>
            </c:numRef>
          </c:val>
          <c:extLst>
            <c:ext xmlns:c16="http://schemas.microsoft.com/office/drawing/2014/chart" uri="{C3380CC4-5D6E-409C-BE32-E72D297353CC}">
              <c16:uniqueId val="{00000002-0D60-46D3-BA33-5B5EDAE04354}"/>
            </c:ext>
          </c:extLst>
        </c:ser>
        <c:ser>
          <c:idx val="3"/>
          <c:order val="3"/>
          <c:tx>
            <c:strRef>
              <c:f>'[14]D02.05 '!$A$99</c:f>
              <c:strCache>
                <c:ptCount val="1"/>
                <c:pt idx="0">
                  <c:v>LOGRO 2018</c:v>
                </c:pt>
              </c:strCache>
            </c:strRef>
          </c:tx>
          <c:spPr>
            <a:solidFill>
              <a:srgbClr val="8064A2"/>
            </a:solidFill>
            <a:ln w="25400">
              <a:noFill/>
            </a:ln>
          </c:spPr>
          <c:invertIfNegative val="0"/>
          <c:cat>
            <c:strRef>
              <c:f>'[14]D02.05 '!$B$95:$E$95</c:f>
              <c:strCache>
                <c:ptCount val="4"/>
                <c:pt idx="0">
                  <c:v>EVS</c:v>
                </c:pt>
                <c:pt idx="1">
                  <c:v>PESCC</c:v>
                </c:pt>
                <c:pt idx="2">
                  <c:v>EDUCACION AMBIENTAL</c:v>
                </c:pt>
                <c:pt idx="3">
                  <c:v>DERECHOS HUMANOS</c:v>
                </c:pt>
              </c:strCache>
            </c:strRef>
          </c:cat>
          <c:val>
            <c:numRef>
              <c:f>'[14]D02.05 '!$B$99:$E$99</c:f>
              <c:numCache>
                <c:formatCode>General</c:formatCode>
                <c:ptCount val="4"/>
                <c:pt idx="0">
                  <c:v>1.109375</c:v>
                </c:pt>
                <c:pt idx="1">
                  <c:v>1.109375</c:v>
                </c:pt>
                <c:pt idx="2">
                  <c:v>1.109375</c:v>
                </c:pt>
                <c:pt idx="3">
                  <c:v>1.109375</c:v>
                </c:pt>
              </c:numCache>
            </c:numRef>
          </c:val>
          <c:extLst>
            <c:ext xmlns:c16="http://schemas.microsoft.com/office/drawing/2014/chart" uri="{C3380CC4-5D6E-409C-BE32-E72D297353CC}">
              <c16:uniqueId val="{00000003-0D60-46D3-BA33-5B5EDAE04354}"/>
            </c:ext>
          </c:extLst>
        </c:ser>
        <c:ser>
          <c:idx val="4"/>
          <c:order val="4"/>
          <c:tx>
            <c:strRef>
              <c:f>'[14]D02.05 '!$A$100</c:f>
              <c:strCache>
                <c:ptCount val="1"/>
                <c:pt idx="0">
                  <c:v>LOGRO 2019</c:v>
                </c:pt>
              </c:strCache>
            </c:strRef>
          </c:tx>
          <c:invertIfNegative val="0"/>
          <c:cat>
            <c:strRef>
              <c:f>'[14]D02.05 '!$B$95:$E$95</c:f>
              <c:strCache>
                <c:ptCount val="4"/>
                <c:pt idx="0">
                  <c:v>EVS</c:v>
                </c:pt>
                <c:pt idx="1">
                  <c:v>PESCC</c:v>
                </c:pt>
                <c:pt idx="2">
                  <c:v>EDUCACION AMBIENTAL</c:v>
                </c:pt>
                <c:pt idx="3">
                  <c:v>DERECHOS HUMANOS</c:v>
                </c:pt>
              </c:strCache>
            </c:strRef>
          </c:cat>
          <c:val>
            <c:numRef>
              <c:f>'[14]D02.05 '!$B$100:$E$100</c:f>
              <c:numCache>
                <c:formatCode>General</c:formatCode>
                <c:ptCount val="4"/>
                <c:pt idx="0">
                  <c:v>1.109375</c:v>
                </c:pt>
                <c:pt idx="1">
                  <c:v>1.109375</c:v>
                </c:pt>
                <c:pt idx="2">
                  <c:v>1.109375</c:v>
                </c:pt>
                <c:pt idx="3">
                  <c:v>1.109375</c:v>
                </c:pt>
              </c:numCache>
            </c:numRef>
          </c:val>
          <c:extLst>
            <c:ext xmlns:c16="http://schemas.microsoft.com/office/drawing/2014/chart" uri="{C3380CC4-5D6E-409C-BE32-E72D297353CC}">
              <c16:uniqueId val="{00000004-0D60-46D3-BA33-5B5EDAE04354}"/>
            </c:ext>
          </c:extLst>
        </c:ser>
        <c:ser>
          <c:idx val="5"/>
          <c:order val="5"/>
          <c:tx>
            <c:strRef>
              <c:f>'[14]D02.05 '!$A$102</c:f>
              <c:strCache>
                <c:ptCount val="1"/>
                <c:pt idx="0">
                  <c:v>LOGRO 2021</c:v>
                </c:pt>
              </c:strCache>
            </c:strRef>
          </c:tx>
          <c:invertIfNegative val="0"/>
          <c:cat>
            <c:strRef>
              <c:f>'[14]D02.05 '!$B$95:$E$95</c:f>
              <c:strCache>
                <c:ptCount val="4"/>
                <c:pt idx="0">
                  <c:v>EVS</c:v>
                </c:pt>
                <c:pt idx="1">
                  <c:v>PESCC</c:v>
                </c:pt>
                <c:pt idx="2">
                  <c:v>EDUCACION AMBIENTAL</c:v>
                </c:pt>
                <c:pt idx="3">
                  <c:v>DERECHOS HUMANOS</c:v>
                </c:pt>
              </c:strCache>
            </c:strRef>
          </c:cat>
          <c:val>
            <c:numRef>
              <c:f>'[14]D02.05 '!$B$102:$E$102</c:f>
              <c:numCache>
                <c:formatCode>General</c:formatCode>
                <c:ptCount val="4"/>
                <c:pt idx="0">
                  <c:v>1.109375</c:v>
                </c:pt>
                <c:pt idx="1">
                  <c:v>1.109375</c:v>
                </c:pt>
                <c:pt idx="2">
                  <c:v>1.109375</c:v>
                </c:pt>
                <c:pt idx="3">
                  <c:v>1.109375</c:v>
                </c:pt>
              </c:numCache>
            </c:numRef>
          </c:val>
          <c:extLst>
            <c:ext xmlns:c16="http://schemas.microsoft.com/office/drawing/2014/chart" uri="{C3380CC4-5D6E-409C-BE32-E72D297353CC}">
              <c16:uniqueId val="{00000005-0D60-46D3-BA33-5B5EDAE04354}"/>
            </c:ext>
          </c:extLst>
        </c:ser>
        <c:dLbls>
          <c:showLegendKey val="0"/>
          <c:showVal val="0"/>
          <c:showCatName val="0"/>
          <c:showSerName val="0"/>
          <c:showPercent val="0"/>
          <c:showBubbleSize val="0"/>
        </c:dLbls>
        <c:gapWidth val="150"/>
        <c:shape val="box"/>
        <c:axId val="1129537711"/>
        <c:axId val="1"/>
        <c:axId val="0"/>
      </c:bar3DChart>
      <c:catAx>
        <c:axId val="1129537711"/>
        <c:scaling>
          <c:orientation val="minMax"/>
        </c:scaling>
        <c:delete val="0"/>
        <c:axPos val="b"/>
        <c:numFmt formatCode="General" sourceLinked="1"/>
        <c:majorTickMark val="none"/>
        <c:minorTickMark val="none"/>
        <c:tickLblPos val="nextTo"/>
        <c:spPr>
          <a:ln w="9525">
            <a:noFill/>
          </a:ln>
        </c:spPr>
        <c:txPr>
          <a:bodyPr rot="0" vert="horz"/>
          <a:lstStyle/>
          <a:p>
            <a:pPr>
              <a:defRPr sz="900" b="0" i="0" u="none" strike="noStrike" baseline="0">
                <a:solidFill>
                  <a:srgbClr val="00000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sz="900" b="0" i="0" u="none" strike="noStrike" baseline="0">
                <a:solidFill>
                  <a:srgbClr val="000000"/>
                </a:solidFill>
                <a:latin typeface="Calibri"/>
                <a:ea typeface="Calibri"/>
                <a:cs typeface="Calibri"/>
              </a:defRPr>
            </a:pPr>
            <a:endParaRPr lang="es-CO"/>
          </a:p>
        </c:txPr>
        <c:crossAx val="1129537711"/>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a:lstStyle/>
          <a:p>
            <a:pPr>
              <a:defRPr sz="900" b="0" i="0" u="none" strike="noStrike" baseline="0">
                <a:solidFill>
                  <a:srgbClr val="000000"/>
                </a:solidFill>
                <a:latin typeface="Calibri"/>
                <a:ea typeface="Calibri"/>
                <a:cs typeface="Calibri"/>
              </a:defRPr>
            </a:pPr>
            <a:endParaRPr lang="es-CO"/>
          </a:p>
        </c:txPr>
      </c:dTable>
      <c:spPr>
        <a:noFill/>
        <a:ln w="25400">
          <a:noFill/>
        </a:ln>
      </c:spPr>
    </c:plotArea>
    <c:plotVisOnly val="1"/>
    <c:dispBlanksAs val="gap"/>
    <c:showDLblsOverMax val="0"/>
  </c:chart>
  <c:spPr>
    <a:solidFill>
      <a:schemeClr val="lt1"/>
    </a:solidFill>
    <a:ln w="25400" cap="flat" cmpd="sng" algn="ctr">
      <a:solidFill>
        <a:schemeClr val="accent2"/>
      </a:solidFill>
      <a:prstDash val="solid"/>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es-CO" sz="1200"/>
              <a:t>Porcentaje de  EE con articulación de niveles educativos con Instituciones Educativas de Educación Superior y/o SENA.</a:t>
            </a:r>
          </a:p>
        </c:rich>
      </c:tx>
      <c:overlay val="0"/>
      <c:spPr>
        <a:noFill/>
        <a:ln w="25400">
          <a:noFill/>
        </a:ln>
      </c:spPr>
    </c:title>
    <c:autoTitleDeleted val="0"/>
    <c:view3D>
      <c:rotX val="15"/>
      <c:rotY val="20"/>
      <c:depthPercent val="100"/>
      <c:rAngAx val="0"/>
    </c:view3D>
    <c:floor>
      <c:thickness val="0"/>
    </c:floor>
    <c:sideWall>
      <c:thickness val="0"/>
      <c:spPr>
        <a:noFill/>
        <a:ln w="12700">
          <a:solidFill>
            <a:srgbClr val="808080"/>
          </a:solidFill>
          <a:prstDash val="solid"/>
        </a:ln>
      </c:spPr>
    </c:sideWall>
    <c:backWall>
      <c:thickness val="0"/>
      <c:spPr>
        <a:noFill/>
        <a:ln w="12700">
          <a:solidFill>
            <a:srgbClr val="808080"/>
          </a:solidFill>
          <a:prstDash val="solid"/>
        </a:ln>
      </c:spPr>
    </c:backWall>
    <c:plotArea>
      <c:layout>
        <c:manualLayout>
          <c:layoutTarget val="inner"/>
          <c:xMode val="edge"/>
          <c:yMode val="edge"/>
          <c:x val="5.0468121140617127E-2"/>
          <c:y val="0.11550393888096894"/>
          <c:w val="0.92813381096913128"/>
          <c:h val="0.69903107267878195"/>
        </c:manualLayout>
      </c:layout>
      <c:bar3DChart>
        <c:barDir val="col"/>
        <c:grouping val="clustered"/>
        <c:varyColors val="0"/>
        <c:ser>
          <c:idx val="0"/>
          <c:order val="0"/>
          <c:tx>
            <c:strRef>
              <c:f>'[13]D02.06_ART'!$B$23</c:f>
              <c:strCache>
                <c:ptCount val="1"/>
                <c:pt idx="0">
                  <c:v>Meta</c:v>
                </c:pt>
              </c:strCache>
            </c:strRef>
          </c:tx>
          <c:spPr>
            <a:solidFill>
              <a:srgbClr val="92D050"/>
            </a:solidFill>
            <a:ln w="12700">
              <a:solidFill>
                <a:srgbClr val="000000"/>
              </a:solidFill>
              <a:prstDash val="solid"/>
            </a:ln>
          </c:spPr>
          <c:invertIfNegative val="0"/>
          <c:dPt>
            <c:idx val="1"/>
            <c:invertIfNegative val="0"/>
            <c:bubble3D val="0"/>
            <c:extLst>
              <c:ext xmlns:c16="http://schemas.microsoft.com/office/drawing/2014/chart" uri="{C3380CC4-5D6E-409C-BE32-E72D297353CC}">
                <c16:uniqueId val="{00000000-DBCF-4F86-ACF3-2CEB60568C2A}"/>
              </c:ext>
            </c:extLst>
          </c:dPt>
          <c:dPt>
            <c:idx val="2"/>
            <c:invertIfNegative val="0"/>
            <c:bubble3D val="0"/>
            <c:extLst>
              <c:ext xmlns:c16="http://schemas.microsoft.com/office/drawing/2014/chart" uri="{C3380CC4-5D6E-409C-BE32-E72D297353CC}">
                <c16:uniqueId val="{00000001-DBCF-4F86-ACF3-2CEB60568C2A}"/>
              </c:ext>
            </c:extLst>
          </c:dPt>
          <c:cat>
            <c:strRef>
              <c:f>'[13]D02.06_ART'!$A$24:$A$32</c:f>
              <c:strCache>
                <c:ptCount val="9"/>
                <c:pt idx="0">
                  <c:v>DICIEMBRE DE 2013</c:v>
                </c:pt>
                <c:pt idx="1">
                  <c:v>DICIEMBRE DE 2014</c:v>
                </c:pt>
                <c:pt idx="2">
                  <c:v>DICIEMBRE DE 2015</c:v>
                </c:pt>
                <c:pt idx="3">
                  <c:v>DICIEMBRE DE 2016</c:v>
                </c:pt>
                <c:pt idx="4">
                  <c:v>DICIEMBRE DE 2017</c:v>
                </c:pt>
                <c:pt idx="5">
                  <c:v>DICIEMBRE DE 2018</c:v>
                </c:pt>
                <c:pt idx="6">
                  <c:v>DICIEMBRE DE 2019</c:v>
                </c:pt>
                <c:pt idx="7">
                  <c:v>DICIEMBRE DE 2020</c:v>
                </c:pt>
                <c:pt idx="8">
                  <c:v>DICIEMBRE DE 2021</c:v>
                </c:pt>
              </c:strCache>
            </c:strRef>
          </c:cat>
          <c:val>
            <c:numRef>
              <c:f>'[13]D02.06_ART'!$B$24:$B$32</c:f>
              <c:numCache>
                <c:formatCode>General</c:formatCode>
                <c:ptCount val="9"/>
                <c:pt idx="0">
                  <c:v>0.45</c:v>
                </c:pt>
                <c:pt idx="1">
                  <c:v>0.45</c:v>
                </c:pt>
                <c:pt idx="2">
                  <c:v>0.45</c:v>
                </c:pt>
                <c:pt idx="3">
                  <c:v>0.45</c:v>
                </c:pt>
                <c:pt idx="4">
                  <c:v>0.4</c:v>
                </c:pt>
                <c:pt idx="5">
                  <c:v>0.4</c:v>
                </c:pt>
                <c:pt idx="6">
                  <c:v>0.45</c:v>
                </c:pt>
                <c:pt idx="7">
                  <c:v>0.45</c:v>
                </c:pt>
                <c:pt idx="8">
                  <c:v>0.45</c:v>
                </c:pt>
              </c:numCache>
            </c:numRef>
          </c:val>
          <c:extLst>
            <c:ext xmlns:c16="http://schemas.microsoft.com/office/drawing/2014/chart" uri="{C3380CC4-5D6E-409C-BE32-E72D297353CC}">
              <c16:uniqueId val="{00000002-DBCF-4F86-ACF3-2CEB60568C2A}"/>
            </c:ext>
          </c:extLst>
        </c:ser>
        <c:ser>
          <c:idx val="1"/>
          <c:order val="1"/>
          <c:tx>
            <c:strRef>
              <c:f>'[13]D02.06_ART'!$C$23</c:f>
              <c:strCache>
                <c:ptCount val="1"/>
                <c:pt idx="0">
                  <c:v>Logro</c:v>
                </c:pt>
              </c:strCache>
            </c:strRef>
          </c:tx>
          <c:spPr>
            <a:solidFill>
              <a:srgbClr val="00B0F0"/>
            </a:solidFill>
          </c:spPr>
          <c:invertIfNegative val="0"/>
          <c:cat>
            <c:strRef>
              <c:f>'[13]D02.06_ART'!$A$24:$A$32</c:f>
              <c:strCache>
                <c:ptCount val="9"/>
                <c:pt idx="0">
                  <c:v>DICIEMBRE DE 2013</c:v>
                </c:pt>
                <c:pt idx="1">
                  <c:v>DICIEMBRE DE 2014</c:v>
                </c:pt>
                <c:pt idx="2">
                  <c:v>DICIEMBRE DE 2015</c:v>
                </c:pt>
                <c:pt idx="3">
                  <c:v>DICIEMBRE DE 2016</c:v>
                </c:pt>
                <c:pt idx="4">
                  <c:v>DICIEMBRE DE 2017</c:v>
                </c:pt>
                <c:pt idx="5">
                  <c:v>DICIEMBRE DE 2018</c:v>
                </c:pt>
                <c:pt idx="6">
                  <c:v>DICIEMBRE DE 2019</c:v>
                </c:pt>
                <c:pt idx="7">
                  <c:v>DICIEMBRE DE 2020</c:v>
                </c:pt>
                <c:pt idx="8">
                  <c:v>DICIEMBRE DE 2021</c:v>
                </c:pt>
              </c:strCache>
            </c:strRef>
          </c:cat>
          <c:val>
            <c:numRef>
              <c:f>'[13]D02.06_ART'!$C$24:$C$32</c:f>
              <c:numCache>
                <c:formatCode>General</c:formatCode>
                <c:ptCount val="9"/>
                <c:pt idx="0">
                  <c:v>0.46948356807511737</c:v>
                </c:pt>
                <c:pt idx="1">
                  <c:v>0.57276995305164324</c:v>
                </c:pt>
                <c:pt idx="2">
                  <c:v>0.6619718309859155</c:v>
                </c:pt>
                <c:pt idx="3">
                  <c:v>0.49295774647887325</c:v>
                </c:pt>
                <c:pt idx="4">
                  <c:v>0.49295774647887325</c:v>
                </c:pt>
                <c:pt idx="5">
                  <c:v>0.568075117370892</c:v>
                </c:pt>
                <c:pt idx="6">
                  <c:v>0.568075117370892</c:v>
                </c:pt>
                <c:pt idx="7">
                  <c:v>0.58293838862559244</c:v>
                </c:pt>
                <c:pt idx="8">
                  <c:v>0.58018867924528306</c:v>
                </c:pt>
              </c:numCache>
            </c:numRef>
          </c:val>
          <c:extLst>
            <c:ext xmlns:c16="http://schemas.microsoft.com/office/drawing/2014/chart" uri="{C3380CC4-5D6E-409C-BE32-E72D297353CC}">
              <c16:uniqueId val="{00000003-DBCF-4F86-ACF3-2CEB60568C2A}"/>
            </c:ext>
          </c:extLst>
        </c:ser>
        <c:dLbls>
          <c:showLegendKey val="0"/>
          <c:showVal val="0"/>
          <c:showCatName val="0"/>
          <c:showSerName val="0"/>
          <c:showPercent val="0"/>
          <c:showBubbleSize val="0"/>
        </c:dLbls>
        <c:gapWidth val="150"/>
        <c:shape val="box"/>
        <c:axId val="1097292607"/>
        <c:axId val="1"/>
        <c:axId val="0"/>
      </c:bar3DChart>
      <c:catAx>
        <c:axId val="1097292607"/>
        <c:scaling>
          <c:orientation val="minMax"/>
        </c:scaling>
        <c:delete val="0"/>
        <c:axPos val="b"/>
        <c:numFmt formatCode="General" sourceLinked="1"/>
        <c:majorTickMark val="none"/>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w="3175">
              <a:solidFill>
                <a:srgbClr val="000000"/>
              </a:solidFill>
              <a:prstDash val="solid"/>
            </a:ln>
          </c:spPr>
        </c:majorGridlines>
        <c:title>
          <c:tx>
            <c:rich>
              <a:bodyPr/>
              <a:lstStyle/>
              <a:p>
                <a:pPr>
                  <a:defRPr sz="900" b="1" i="0" u="none" strike="noStrike" baseline="0">
                    <a:solidFill>
                      <a:srgbClr val="000000"/>
                    </a:solidFill>
                    <a:latin typeface="Arial"/>
                    <a:ea typeface="Arial"/>
                    <a:cs typeface="Arial"/>
                  </a:defRPr>
                </a:pPr>
                <a:r>
                  <a:rPr lang="en-US"/>
                  <a:t>Resultados de la medición</a:t>
                </a:r>
              </a:p>
            </c:rich>
          </c:tx>
          <c:overlay val="0"/>
          <c:spPr>
            <a:noFill/>
            <a:ln w="25400">
              <a:noFill/>
            </a:ln>
          </c:spPr>
        </c:title>
        <c:numFmt formatCode="General" sourceLinked="1"/>
        <c:majorTickMark val="none"/>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es-CO"/>
          </a:p>
        </c:txPr>
        <c:crossAx val="1097292607"/>
        <c:crosses val="autoZero"/>
        <c:crossBetween val="between"/>
      </c:valAx>
      <c:dTable>
        <c:showHorzBorder val="1"/>
        <c:showVertBorder val="1"/>
        <c:showOutline val="1"/>
        <c:showKeys val="1"/>
        <c:txPr>
          <a:bodyPr/>
          <a:lstStyle/>
          <a:p>
            <a:pPr rtl="0">
              <a:defRPr sz="1200"/>
            </a:pPr>
            <a:endParaRPr lang="es-CO"/>
          </a:p>
        </c:txPr>
      </c:dTable>
      <c:spPr>
        <a:no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900" b="0" i="0" u="none" strike="noStrike" baseline="0">
          <a:solidFill>
            <a:srgbClr val="000000"/>
          </a:solidFill>
          <a:latin typeface="Arial"/>
          <a:ea typeface="Arial"/>
          <a:cs typeface="Arial"/>
        </a:defRPr>
      </a:pPr>
      <a:endParaRPr lang="es-CO"/>
    </a:p>
  </c:txPr>
  <c:printSettings>
    <c:headerFooter alignWithMargins="0"/>
    <c:pageMargins b="0.59055118110235993" l="0.59055118110235993" r="0.59055118110235993" t="0.59055118110235993" header="0.31496062992126073" footer="0.31496062992126073"/>
    <c:pageSetup orientation="landscape" horizontalDpi="200" verticalDpi="200"/>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333333"/>
                </a:solidFill>
                <a:latin typeface="Calibri"/>
                <a:ea typeface="Calibri"/>
                <a:cs typeface="Calibri"/>
              </a:defRPr>
            </a:pPr>
            <a:r>
              <a:rPr lang="en-US"/>
              <a:t>Porcentaje de EE acompañados en uso y apropiación de medios educativos y NTIC.</a:t>
            </a:r>
          </a:p>
        </c:rich>
      </c:tx>
      <c:overlay val="0"/>
      <c:spPr>
        <a:noFill/>
        <a:ln w="25400">
          <a:noFill/>
        </a:ln>
      </c:spPr>
    </c:title>
    <c:autoTitleDeleted val="0"/>
    <c:view3D>
      <c:rotX val="15"/>
      <c:rotY val="20"/>
      <c:depthPercent val="100"/>
      <c:rAngAx val="0"/>
    </c:view3D>
    <c:floor>
      <c:thickness val="0"/>
    </c:floor>
    <c:sideWall>
      <c:thickness val="0"/>
      <c:spPr>
        <a:noFill/>
        <a:ln w="25400">
          <a:noFill/>
        </a:ln>
      </c:spPr>
    </c:sideWall>
    <c:backWall>
      <c:thickness val="0"/>
      <c:spPr>
        <a:noFill/>
        <a:ln w="25400">
          <a:noFill/>
        </a:ln>
      </c:spPr>
    </c:backWall>
    <c:plotArea>
      <c:layout/>
      <c:bar3DChart>
        <c:barDir val="col"/>
        <c:grouping val="clustered"/>
        <c:varyColors val="0"/>
        <c:ser>
          <c:idx val="0"/>
          <c:order val="0"/>
          <c:tx>
            <c:strRef>
              <c:f>'[13]D02.07_TIC'!$B$23</c:f>
              <c:strCache>
                <c:ptCount val="1"/>
                <c:pt idx="0">
                  <c:v>Meta</c:v>
                </c:pt>
              </c:strCache>
            </c:strRef>
          </c:tx>
          <c:spPr>
            <a:solidFill>
              <a:srgbClr val="92D050"/>
            </a:solidFill>
            <a:ln w="25400">
              <a:noFill/>
            </a:ln>
          </c:spPr>
          <c:invertIfNegative val="0"/>
          <c:dPt>
            <c:idx val="0"/>
            <c:invertIfNegative val="0"/>
            <c:bubble3D val="0"/>
            <c:extLst>
              <c:ext xmlns:c16="http://schemas.microsoft.com/office/drawing/2014/chart" uri="{C3380CC4-5D6E-409C-BE32-E72D297353CC}">
                <c16:uniqueId val="{00000000-D074-4EED-9878-63FBAB79A066}"/>
              </c:ext>
            </c:extLst>
          </c:dPt>
          <c:dPt>
            <c:idx val="1"/>
            <c:invertIfNegative val="0"/>
            <c:bubble3D val="0"/>
            <c:extLst>
              <c:ext xmlns:c16="http://schemas.microsoft.com/office/drawing/2014/chart" uri="{C3380CC4-5D6E-409C-BE32-E72D297353CC}">
                <c16:uniqueId val="{00000001-D074-4EED-9878-63FBAB79A066}"/>
              </c:ext>
            </c:extLst>
          </c:dPt>
          <c:dPt>
            <c:idx val="2"/>
            <c:invertIfNegative val="0"/>
            <c:bubble3D val="0"/>
            <c:extLst>
              <c:ext xmlns:c16="http://schemas.microsoft.com/office/drawing/2014/chart" uri="{C3380CC4-5D6E-409C-BE32-E72D297353CC}">
                <c16:uniqueId val="{00000002-D074-4EED-9878-63FBAB79A066}"/>
              </c:ext>
            </c:extLst>
          </c:dPt>
          <c:dPt>
            <c:idx val="3"/>
            <c:invertIfNegative val="0"/>
            <c:bubble3D val="0"/>
            <c:extLst>
              <c:ext xmlns:c16="http://schemas.microsoft.com/office/drawing/2014/chart" uri="{C3380CC4-5D6E-409C-BE32-E72D297353CC}">
                <c16:uniqueId val="{00000003-D074-4EED-9878-63FBAB79A066}"/>
              </c:ext>
            </c:extLst>
          </c:dPt>
          <c:dPt>
            <c:idx val="5"/>
            <c:invertIfNegative val="0"/>
            <c:bubble3D val="0"/>
            <c:extLst>
              <c:ext xmlns:c16="http://schemas.microsoft.com/office/drawing/2014/chart" uri="{C3380CC4-5D6E-409C-BE32-E72D297353CC}">
                <c16:uniqueId val="{00000004-D074-4EED-9878-63FBAB79A066}"/>
              </c:ext>
            </c:extLst>
          </c:dPt>
          <c:cat>
            <c:strRef>
              <c:f>'[13]D02.07_TIC'!$A$24:$A$32</c:f>
              <c:strCache>
                <c:ptCount val="9"/>
                <c:pt idx="0">
                  <c:v>DICIEMBRE DE 2013</c:v>
                </c:pt>
                <c:pt idx="1">
                  <c:v>DICIEMBRE DE 2014</c:v>
                </c:pt>
                <c:pt idx="2">
                  <c:v>DICIEMBRE DE 2015</c:v>
                </c:pt>
                <c:pt idx="3">
                  <c:v>DICIEMBRE DE 2016</c:v>
                </c:pt>
                <c:pt idx="4">
                  <c:v>DICIEMBRE DE 2017</c:v>
                </c:pt>
                <c:pt idx="5">
                  <c:v>DICIEMBRE DE 2018</c:v>
                </c:pt>
                <c:pt idx="6">
                  <c:v>DICIEMBRE DE 2019</c:v>
                </c:pt>
                <c:pt idx="7">
                  <c:v>DICIEMBRE DE 2020</c:v>
                </c:pt>
                <c:pt idx="8">
                  <c:v>DICIEMBRE DE 2021</c:v>
                </c:pt>
              </c:strCache>
            </c:strRef>
          </c:cat>
          <c:val>
            <c:numRef>
              <c:f>'[13]D02.07_TIC'!$B$24:$B$32</c:f>
              <c:numCache>
                <c:formatCode>General</c:formatCode>
                <c:ptCount val="9"/>
                <c:pt idx="0">
                  <c:v>214</c:v>
                </c:pt>
                <c:pt idx="1">
                  <c:v>214</c:v>
                </c:pt>
                <c:pt idx="2">
                  <c:v>213</c:v>
                </c:pt>
                <c:pt idx="3">
                  <c:v>213</c:v>
                </c:pt>
                <c:pt idx="4">
                  <c:v>213</c:v>
                </c:pt>
                <c:pt idx="5">
                  <c:v>212</c:v>
                </c:pt>
                <c:pt idx="6">
                  <c:v>212</c:v>
                </c:pt>
                <c:pt idx="7">
                  <c:v>211</c:v>
                </c:pt>
                <c:pt idx="8">
                  <c:v>211</c:v>
                </c:pt>
              </c:numCache>
            </c:numRef>
          </c:val>
          <c:extLst>
            <c:ext xmlns:c16="http://schemas.microsoft.com/office/drawing/2014/chart" uri="{C3380CC4-5D6E-409C-BE32-E72D297353CC}">
              <c16:uniqueId val="{00000005-D074-4EED-9878-63FBAB79A066}"/>
            </c:ext>
          </c:extLst>
        </c:ser>
        <c:ser>
          <c:idx val="1"/>
          <c:order val="1"/>
          <c:tx>
            <c:strRef>
              <c:f>'[13]D02.07_TIC'!$C$23</c:f>
              <c:strCache>
                <c:ptCount val="1"/>
                <c:pt idx="0">
                  <c:v>Logro</c:v>
                </c:pt>
              </c:strCache>
            </c:strRef>
          </c:tx>
          <c:spPr>
            <a:solidFill>
              <a:srgbClr val="00B0F0"/>
            </a:solidFill>
          </c:spPr>
          <c:invertIfNegative val="0"/>
          <c:dPt>
            <c:idx val="0"/>
            <c:invertIfNegative val="0"/>
            <c:bubble3D val="0"/>
            <c:spPr>
              <a:solidFill>
                <a:srgbClr val="FFFF00"/>
              </a:solidFill>
            </c:spPr>
            <c:extLst>
              <c:ext xmlns:c16="http://schemas.microsoft.com/office/drawing/2014/chart" uri="{C3380CC4-5D6E-409C-BE32-E72D297353CC}">
                <c16:uniqueId val="{00000006-D074-4EED-9878-63FBAB79A066}"/>
              </c:ext>
            </c:extLst>
          </c:dPt>
          <c:cat>
            <c:strRef>
              <c:f>'[13]D02.07_TIC'!$A$24:$A$32</c:f>
              <c:strCache>
                <c:ptCount val="9"/>
                <c:pt idx="0">
                  <c:v>DICIEMBRE DE 2013</c:v>
                </c:pt>
                <c:pt idx="1">
                  <c:v>DICIEMBRE DE 2014</c:v>
                </c:pt>
                <c:pt idx="2">
                  <c:v>DICIEMBRE DE 2015</c:v>
                </c:pt>
                <c:pt idx="3">
                  <c:v>DICIEMBRE DE 2016</c:v>
                </c:pt>
                <c:pt idx="4">
                  <c:v>DICIEMBRE DE 2017</c:v>
                </c:pt>
                <c:pt idx="5">
                  <c:v>DICIEMBRE DE 2018</c:v>
                </c:pt>
                <c:pt idx="6">
                  <c:v>DICIEMBRE DE 2019</c:v>
                </c:pt>
                <c:pt idx="7">
                  <c:v>DICIEMBRE DE 2020</c:v>
                </c:pt>
                <c:pt idx="8">
                  <c:v>DICIEMBRE DE 2021</c:v>
                </c:pt>
              </c:strCache>
            </c:strRef>
          </c:cat>
          <c:val>
            <c:numRef>
              <c:f>'[13]D02.07_TIC'!$C$24:$C$32</c:f>
              <c:numCache>
                <c:formatCode>General</c:formatCode>
                <c:ptCount val="9"/>
                <c:pt idx="0">
                  <c:v>129</c:v>
                </c:pt>
                <c:pt idx="1">
                  <c:v>185</c:v>
                </c:pt>
                <c:pt idx="2">
                  <c:v>213</c:v>
                </c:pt>
                <c:pt idx="3">
                  <c:v>213</c:v>
                </c:pt>
                <c:pt idx="4">
                  <c:v>213</c:v>
                </c:pt>
                <c:pt idx="5">
                  <c:v>212</c:v>
                </c:pt>
                <c:pt idx="6">
                  <c:v>212</c:v>
                </c:pt>
                <c:pt idx="7">
                  <c:v>211</c:v>
                </c:pt>
                <c:pt idx="8">
                  <c:v>170</c:v>
                </c:pt>
              </c:numCache>
            </c:numRef>
          </c:val>
          <c:extLst>
            <c:ext xmlns:c16="http://schemas.microsoft.com/office/drawing/2014/chart" uri="{C3380CC4-5D6E-409C-BE32-E72D297353CC}">
              <c16:uniqueId val="{00000007-D074-4EED-9878-63FBAB79A066}"/>
            </c:ext>
          </c:extLst>
        </c:ser>
        <c:dLbls>
          <c:showLegendKey val="0"/>
          <c:showVal val="0"/>
          <c:showCatName val="0"/>
          <c:showSerName val="0"/>
          <c:showPercent val="0"/>
          <c:showBubbleSize val="0"/>
        </c:dLbls>
        <c:gapWidth val="150"/>
        <c:shape val="box"/>
        <c:axId val="1097292191"/>
        <c:axId val="1"/>
        <c:axId val="0"/>
      </c:bar3DChart>
      <c:catAx>
        <c:axId val="10972921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title>
          <c:overlay val="0"/>
        </c:title>
        <c:numFmt formatCode="General" sourceLinked="1"/>
        <c:majorTickMark val="none"/>
        <c:minorTickMark val="none"/>
        <c:tickLblPos val="nextTo"/>
        <c:txPr>
          <a:bodyPr rot="0" vert="horz"/>
          <a:lstStyle/>
          <a:p>
            <a:pPr>
              <a:defRPr sz="900" b="0" i="0" u="none" strike="noStrike" baseline="0">
                <a:solidFill>
                  <a:srgbClr val="333333"/>
                </a:solidFill>
                <a:latin typeface="Calibri"/>
                <a:ea typeface="Calibri"/>
                <a:cs typeface="Calibri"/>
              </a:defRPr>
            </a:pPr>
            <a:endParaRPr lang="es-CO"/>
          </a:p>
        </c:txPr>
        <c:crossAx val="1097292191"/>
        <c:crosses val="autoZero"/>
        <c:crossBetween val="between"/>
      </c:valAx>
      <c:dTable>
        <c:showHorzBorder val="1"/>
        <c:showVertBorder val="1"/>
        <c:showOutline val="1"/>
        <c:showKeys val="1"/>
        <c:txPr>
          <a:bodyPr/>
          <a:lstStyle/>
          <a:p>
            <a:pPr rtl="0">
              <a:defRPr sz="1200"/>
            </a:pPr>
            <a:endParaRPr lang="es-CO"/>
          </a:p>
        </c:txPr>
      </c:dTable>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n-US"/>
              <a:t>PARTICIPACIÓN DE LAS QUEJAS Y RECLAMOS FRENTE AL TOTAL DE OFICIOS RADICADOS</a:t>
            </a:r>
          </a:p>
        </c:rich>
      </c:tx>
      <c:overlay val="0"/>
      <c:spPr>
        <a:noFill/>
        <a:ln w="25400">
          <a:noFill/>
        </a:ln>
      </c:spPr>
    </c:title>
    <c:autoTitleDeleted val="0"/>
    <c:plotArea>
      <c:layout>
        <c:manualLayout>
          <c:layoutTarget val="inner"/>
          <c:xMode val="edge"/>
          <c:yMode val="edge"/>
          <c:x val="8.5046738886593226E-2"/>
          <c:y val="0.14836868271171005"/>
          <c:w val="0.88866449715364615"/>
          <c:h val="0.63860811612470092"/>
        </c:manualLayout>
      </c:layout>
      <c:barChart>
        <c:barDir val="col"/>
        <c:grouping val="stack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dLbls>
            <c:spPr>
              <a:noFill/>
              <a:ln w="25400">
                <a:noFill/>
              </a:ln>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'[15]E01.001'!$Q$36:$Q$40</c:f>
              <c:numCache>
                <c:formatCode>General</c:formatCode>
                <c:ptCount val="5"/>
                <c:pt idx="0">
                  <c:v>2017</c:v>
                </c:pt>
                <c:pt idx="1">
                  <c:v>2018</c:v>
                </c:pt>
                <c:pt idx="2">
                  <c:v>2019</c:v>
                </c:pt>
                <c:pt idx="3">
                  <c:v>2020</c:v>
                </c:pt>
                <c:pt idx="4">
                  <c:v>2021</c:v>
                </c:pt>
              </c:numCache>
            </c:numRef>
          </c:val>
          <c:extLst>
            <c:ext xmlns:c16="http://schemas.microsoft.com/office/drawing/2014/chart" uri="{C3380CC4-5D6E-409C-BE32-E72D297353CC}">
              <c16:uniqueId val="{00000000-B63B-4A2A-8342-EAA54C9A4A09}"/>
            </c:ext>
          </c:extLst>
        </c:ser>
        <c:ser>
          <c:idx val="1"/>
          <c:order val="1"/>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dLbls>
            <c:spPr>
              <a:noFill/>
              <a:ln w="25400">
                <a:noFill/>
              </a:ln>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'[15]E01.001'!$R$36:$R$40</c:f>
              <c:numCache>
                <c:formatCode>General</c:formatCode>
                <c:ptCount val="5"/>
                <c:pt idx="0">
                  <c:v>34863</c:v>
                </c:pt>
                <c:pt idx="1">
                  <c:v>33309</c:v>
                </c:pt>
                <c:pt idx="2">
                  <c:v>34950</c:v>
                </c:pt>
                <c:pt idx="3">
                  <c:v>32601</c:v>
                </c:pt>
                <c:pt idx="4">
                  <c:v>48584</c:v>
                </c:pt>
              </c:numCache>
            </c:numRef>
          </c:val>
          <c:extLst>
            <c:ext xmlns:c16="http://schemas.microsoft.com/office/drawing/2014/chart" uri="{C3380CC4-5D6E-409C-BE32-E72D297353CC}">
              <c16:uniqueId val="{00000001-B63B-4A2A-8342-EAA54C9A4A09}"/>
            </c:ext>
          </c:extLst>
        </c:ser>
        <c:ser>
          <c:idx val="2"/>
          <c:order val="2"/>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dLbls>
            <c:spPr>
              <a:noFill/>
              <a:ln w="25400">
                <a:noFill/>
              </a:ln>
            </c:spPr>
            <c:txPr>
              <a:bodyPr rot="0" spcFirstLastPara="1" vertOverflow="ellipsis" vert="horz" wrap="square" anchor="ctr" anchorCtr="1"/>
              <a:lstStyle/>
              <a:p>
                <a:pPr>
                  <a:defRPr sz="900" b="1" i="0" u="none" strike="noStrike" kern="1200" baseline="0">
                    <a:solidFill>
                      <a:schemeClr val="tx1">
                        <a:lumMod val="75000"/>
                        <a:lumOff val="25000"/>
                      </a:schemeClr>
                    </a:solidFill>
                    <a:latin typeface="+mn-lt"/>
                    <a:ea typeface="+mn-ea"/>
                    <a:cs typeface="+mn-cs"/>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'[15]E01.001'!$S$36:$S$40</c:f>
              <c:numCache>
                <c:formatCode>General</c:formatCode>
                <c:ptCount val="5"/>
                <c:pt idx="0">
                  <c:v>494</c:v>
                </c:pt>
                <c:pt idx="1">
                  <c:v>469</c:v>
                </c:pt>
                <c:pt idx="2">
                  <c:v>348</c:v>
                </c:pt>
                <c:pt idx="3">
                  <c:v>469</c:v>
                </c:pt>
                <c:pt idx="4">
                  <c:v>348</c:v>
                </c:pt>
              </c:numCache>
            </c:numRef>
          </c:val>
          <c:extLst>
            <c:ext xmlns:c16="http://schemas.microsoft.com/office/drawing/2014/chart" uri="{C3380CC4-5D6E-409C-BE32-E72D297353CC}">
              <c16:uniqueId val="{00000002-B63B-4A2A-8342-EAA54C9A4A09}"/>
            </c:ext>
          </c:extLst>
        </c:ser>
        <c:dLbls>
          <c:showLegendKey val="0"/>
          <c:showVal val="0"/>
          <c:showCatName val="0"/>
          <c:showSerName val="0"/>
          <c:showPercent val="0"/>
          <c:showBubbleSize val="0"/>
        </c:dLbls>
        <c:gapWidth val="150"/>
        <c:overlap val="100"/>
        <c:axId val="1097299679"/>
        <c:axId val="1"/>
      </c:barChart>
      <c:catAx>
        <c:axId val="1097299679"/>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crossAx val="1097299679"/>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1" i="0" u="none" strike="noStrike" kern="1200" baseline="0">
                <a:solidFill>
                  <a:schemeClr val="tx1">
                    <a:lumMod val="65000"/>
                    <a:lumOff val="35000"/>
                  </a:schemeClr>
                </a:solidFill>
                <a:latin typeface="+mn-lt"/>
                <a:ea typeface="+mn-ea"/>
                <a:cs typeface="+mn-cs"/>
              </a:defRPr>
            </a:pPr>
            <a:endParaRPr lang="es-CO"/>
          </a:p>
        </c:txPr>
      </c:dTable>
      <c:spPr>
        <a:noFill/>
        <a:ln w="25400">
          <a:noFill/>
        </a:ln>
      </c:spPr>
    </c:plotArea>
    <c:legend>
      <c:legendPos val="b"/>
      <c:overlay val="0"/>
      <c:spPr>
        <a:noFill/>
        <a:ln w="25400">
          <a:noFill/>
        </a:ln>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accent3">
        <a:lumMod val="20000"/>
        <a:lumOff val="80000"/>
      </a:schemeClr>
    </a:solidFill>
    <a:ln w="9525" cap="flat" cmpd="sng" algn="ctr">
      <a:solidFill>
        <a:schemeClr val="tx1">
          <a:lumMod val="15000"/>
          <a:lumOff val="85000"/>
        </a:schemeClr>
      </a:solidFill>
      <a:round/>
    </a:ln>
    <a:effectLst/>
  </c:spPr>
  <c:txPr>
    <a:bodyPr/>
    <a:lstStyle/>
    <a:p>
      <a:pPr>
        <a:defRPr b="1"/>
      </a:pPr>
      <a:endParaRPr lang="es-CO"/>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EFECTIVIDAD DE LA RESPUESTA</a:t>
            </a:r>
          </a:p>
        </c:rich>
      </c:tx>
      <c:overlay val="0"/>
      <c:spPr>
        <a:noFill/>
        <a:ln w="25400">
          <a:noFill/>
        </a:ln>
      </c:spPr>
    </c:title>
    <c:autoTitleDeleted val="0"/>
    <c:plotArea>
      <c:layout/>
      <c:lineChart>
        <c:grouping val="standard"/>
        <c:varyColors val="0"/>
        <c:ser>
          <c:idx val="0"/>
          <c:order val="0"/>
          <c:tx>
            <c:v>EFECTIVIDAD</c:v>
          </c:tx>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5"/>
              <c:pt idx="0">
                <c:v>91.6</c:v>
              </c:pt>
              <c:pt idx="1">
                <c:v>92.46</c:v>
              </c:pt>
              <c:pt idx="2">
                <c:v>97.4</c:v>
              </c:pt>
              <c:pt idx="3">
                <c:v>97.64</c:v>
              </c:pt>
              <c:pt idx="4">
                <c:v>97.4</c:v>
              </c:pt>
            </c:numLit>
          </c:val>
          <c:smooth val="0"/>
          <c:extLst>
            <c:ext xmlns:c16="http://schemas.microsoft.com/office/drawing/2014/chart" uri="{C3380CC4-5D6E-409C-BE32-E72D297353CC}">
              <c16:uniqueId val="{00000000-FFD8-4B07-ADF9-FC277D3E919A}"/>
            </c:ext>
          </c:extLst>
        </c:ser>
        <c:ser>
          <c:idx val="1"/>
          <c:order val="1"/>
          <c:tx>
            <c:v>META</c:v>
          </c:tx>
          <c:spPr>
            <a:ln w="28575" cap="rnd">
              <a:solidFill>
                <a:schemeClr val="accent2"/>
              </a:solidFill>
              <a:round/>
            </a:ln>
            <a:effectLst/>
          </c:spPr>
          <c:marker>
            <c:symbol val="circle"/>
            <c:size val="5"/>
            <c:spPr>
              <a:solidFill>
                <a:schemeClr val="accent2"/>
              </a:solidFill>
              <a:ln w="9525">
                <a:solidFill>
                  <a:schemeClr val="accent2"/>
                </a:solidFill>
              </a:ln>
              <a:effectLst/>
            </c:spPr>
          </c:marker>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Lit>
              <c:formatCode>General</c:formatCode>
              <c:ptCount val="5"/>
              <c:pt idx="0">
                <c:v>90</c:v>
              </c:pt>
              <c:pt idx="1">
                <c:v>90</c:v>
              </c:pt>
              <c:pt idx="2">
                <c:v>90</c:v>
              </c:pt>
              <c:pt idx="3">
                <c:v>90</c:v>
              </c:pt>
              <c:pt idx="4">
                <c:v>90</c:v>
              </c:pt>
            </c:numLit>
          </c:val>
          <c:smooth val="0"/>
          <c:extLst>
            <c:ext xmlns:c16="http://schemas.microsoft.com/office/drawing/2014/chart" uri="{C3380CC4-5D6E-409C-BE32-E72D297353CC}">
              <c16:uniqueId val="{00000001-FFD8-4B07-ADF9-FC277D3E919A}"/>
            </c:ext>
          </c:extLst>
        </c:ser>
        <c:dLbls>
          <c:showLegendKey val="0"/>
          <c:showVal val="0"/>
          <c:showCatName val="0"/>
          <c:showSerName val="0"/>
          <c:showPercent val="0"/>
          <c:showBubbleSize val="0"/>
        </c:dLbls>
        <c:marker val="1"/>
        <c:smooth val="0"/>
        <c:axId val="1097293023"/>
        <c:axId val="1"/>
      </c:lineChart>
      <c:catAx>
        <c:axId val="1097293023"/>
        <c:scaling>
          <c:orientation val="minMax"/>
        </c:scaling>
        <c:delete val="0"/>
        <c:axPos val="b"/>
        <c:title>
          <c:overlay val="0"/>
          <c:spPr>
            <a:noFill/>
            <a:ln w="25400">
              <a:noFill/>
            </a:ln>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1" i="0" u="none" strike="noStrike" kern="1200" baseline="0">
                    <a:solidFill>
                      <a:schemeClr val="tx1">
                        <a:lumMod val="65000"/>
                        <a:lumOff val="35000"/>
                      </a:schemeClr>
                    </a:solidFill>
                    <a:latin typeface="+mn-lt"/>
                    <a:ea typeface="+mn-ea"/>
                    <a:cs typeface="+mn-cs"/>
                  </a:defRPr>
                </a:pPr>
                <a:r>
                  <a:rPr lang="es-CO" b="1"/>
                  <a:t>EFECTIVIDAD</a:t>
                </a:r>
              </a:p>
            </c:rich>
          </c:tx>
          <c:overlay val="0"/>
          <c:spPr>
            <a:noFill/>
            <a:ln w="25400">
              <a:noFill/>
            </a:ln>
          </c:spPr>
        </c:title>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97293023"/>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w="25400">
          <a:noFill/>
        </a:ln>
      </c:spPr>
    </c:plotArea>
    <c:legend>
      <c:legendPos val="b"/>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2"/>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CO" sz="1600"/>
              <a:t>Proporción de instituciones educativas rurales que cumplen con la relación Alumno - Rector (Según la ley)</a:t>
            </a:r>
          </a:p>
        </c:rich>
      </c:tx>
      <c:overlay val="0"/>
      <c:spPr>
        <a:noFill/>
        <a:ln w="25400">
          <a:noFill/>
        </a:ln>
      </c:spPr>
    </c:title>
    <c:autoTitleDeleted val="0"/>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cat>
            <c:multiLvlStrRef>
              <c:f>'[16]H1.003'!$A$33:$B$37</c:f>
              <c:multiLvlStrCache>
                <c:ptCount val="5"/>
                <c:lvl>
                  <c:pt idx="0">
                    <c:v> INSTITUCIONES EDUCATIVAS</c:v>
                  </c:pt>
                  <c:pt idx="1">
                    <c:v>URBANAS URBANAS</c:v>
                  </c:pt>
                  <c:pt idx="2">
                    <c:v>URBANAS RURALES</c:v>
                  </c:pt>
                  <c:pt idx="3">
                    <c:v>RURALES RURALES</c:v>
                  </c:pt>
                  <c:pt idx="4">
                    <c:v>TOTAL</c:v>
                  </c:pt>
                </c:lvl>
                <c:lvl>
                  <c:pt idx="0">
                    <c:v>AÑO</c:v>
                  </c:pt>
                  <c:pt idx="1">
                    <c:v>2021</c:v>
                  </c:pt>
                </c:lvl>
              </c:multiLvlStrCache>
            </c:multiLvlStrRef>
          </c:cat>
          <c:val>
            <c:numRef>
              <c:f>'[16]H1.003'!$C$33:$C$37</c:f>
              <c:numCache>
                <c:formatCode>General</c:formatCode>
                <c:ptCount val="5"/>
              </c:numCache>
            </c:numRef>
          </c:val>
          <c:extLst>
            <c:ext xmlns:c16="http://schemas.microsoft.com/office/drawing/2014/chart" uri="{C3380CC4-5D6E-409C-BE32-E72D297353CC}">
              <c16:uniqueId val="{00000000-11A9-49F4-8D37-B685D9AF24DB}"/>
            </c:ext>
          </c:extLst>
        </c:ser>
        <c:ser>
          <c:idx val="1"/>
          <c:order val="1"/>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cat>
            <c:multiLvlStrRef>
              <c:f>'[16]H1.003'!$A$33:$B$37</c:f>
              <c:multiLvlStrCache>
                <c:ptCount val="5"/>
                <c:lvl>
                  <c:pt idx="0">
                    <c:v> INSTITUCIONES EDUCATIVAS</c:v>
                  </c:pt>
                  <c:pt idx="1">
                    <c:v>URBANAS URBANAS</c:v>
                  </c:pt>
                  <c:pt idx="2">
                    <c:v>URBANAS RURALES</c:v>
                  </c:pt>
                  <c:pt idx="3">
                    <c:v>RURALES RURALES</c:v>
                  </c:pt>
                  <c:pt idx="4">
                    <c:v>TOTAL</c:v>
                  </c:pt>
                </c:lvl>
                <c:lvl>
                  <c:pt idx="0">
                    <c:v>AÑO</c:v>
                  </c:pt>
                  <c:pt idx="1">
                    <c:v>2021</c:v>
                  </c:pt>
                </c:lvl>
              </c:multiLvlStrCache>
            </c:multiLvlStrRef>
          </c:cat>
          <c:val>
            <c:numRef>
              <c:f>'[16]H1.003'!$D$33:$D$37</c:f>
              <c:numCache>
                <c:formatCode>General</c:formatCode>
                <c:ptCount val="5"/>
                <c:pt idx="1">
                  <c:v>15</c:v>
                </c:pt>
                <c:pt idx="2">
                  <c:v>71</c:v>
                </c:pt>
                <c:pt idx="3">
                  <c:v>123</c:v>
                </c:pt>
                <c:pt idx="4">
                  <c:v>209</c:v>
                </c:pt>
              </c:numCache>
            </c:numRef>
          </c:val>
          <c:extLst>
            <c:ext xmlns:c16="http://schemas.microsoft.com/office/drawing/2014/chart" uri="{C3380CC4-5D6E-409C-BE32-E72D297353CC}">
              <c16:uniqueId val="{00000001-11A9-49F4-8D37-B685D9AF24DB}"/>
            </c:ext>
          </c:extLst>
        </c:ser>
        <c:dLbls>
          <c:showLegendKey val="0"/>
          <c:showVal val="0"/>
          <c:showCatName val="0"/>
          <c:showSerName val="0"/>
          <c:showPercent val="0"/>
          <c:showBubbleSize val="0"/>
        </c:dLbls>
        <c:gapWidth val="100"/>
        <c:axId val="1097305503"/>
        <c:axId val="1"/>
      </c:barChart>
      <c:catAx>
        <c:axId val="1097305503"/>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097305503"/>
        <c:crosses val="autoZero"/>
        <c:crossBetween val="between"/>
      </c:valAx>
      <c:spPr>
        <a:noFill/>
        <a:ln w="25400">
          <a:noFill/>
        </a:ln>
      </c:spPr>
    </c:plotArea>
    <c:legend>
      <c:legendPos val="b"/>
      <c:overlay val="0"/>
      <c:spPr>
        <a:noFill/>
        <a:ln w="25400">
          <a:noFill/>
        </a:ln>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CO"/>
              <a:t>RELACION ALUMNO COORDINADOR</a:t>
            </a:r>
          </a:p>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CO"/>
          </a:p>
        </c:rich>
      </c:tx>
      <c:overlay val="0"/>
      <c:spPr>
        <a:noFill/>
        <a:ln w="25400">
          <a:noFill/>
        </a:ln>
      </c:spPr>
    </c:title>
    <c:autoTitleDeleted val="0"/>
    <c:plotArea>
      <c:layout>
        <c:manualLayout>
          <c:layoutTarget val="inner"/>
          <c:xMode val="edge"/>
          <c:yMode val="edge"/>
          <c:x val="7.0567147856517937E-2"/>
          <c:y val="0.30076443569553807"/>
          <c:w val="0.88498840769903764"/>
          <c:h val="0.61498432487605714"/>
        </c:manualLayout>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val>
            <c:numRef>
              <c:f>'[17]H1.004'!$B$24:$D$24</c:f>
              <c:numCache>
                <c:formatCode>General</c:formatCode>
                <c:ptCount val="3"/>
                <c:pt idx="0">
                  <c:v>0.7</c:v>
                </c:pt>
                <c:pt idx="1">
                  <c:v>0.51559999999999995</c:v>
                </c:pt>
                <c:pt idx="2">
                  <c:v>0.73650000000000004</c:v>
                </c:pt>
              </c:numCache>
            </c:numRef>
          </c:val>
          <c:extLst>
            <c:ext xmlns:c16="http://schemas.microsoft.com/office/drawing/2014/chart" uri="{C3380CC4-5D6E-409C-BE32-E72D297353CC}">
              <c16:uniqueId val="{00000000-3852-400A-B68C-A227224A510B}"/>
            </c:ext>
          </c:extLst>
        </c:ser>
        <c:ser>
          <c:idx val="1"/>
          <c:order val="1"/>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val>
            <c:numRef>
              <c:f>'[17]H1.004'!$B$25:$D$25</c:f>
              <c:numCache>
                <c:formatCode>General</c:formatCode>
                <c:ptCount val="3"/>
                <c:pt idx="0">
                  <c:v>0.7</c:v>
                </c:pt>
                <c:pt idx="1">
                  <c:v>0.54620000000000002</c:v>
                </c:pt>
                <c:pt idx="2">
                  <c:v>0.78029999999999999</c:v>
                </c:pt>
              </c:numCache>
            </c:numRef>
          </c:val>
          <c:extLst>
            <c:ext xmlns:c16="http://schemas.microsoft.com/office/drawing/2014/chart" uri="{C3380CC4-5D6E-409C-BE32-E72D297353CC}">
              <c16:uniqueId val="{00000001-3852-400A-B68C-A227224A510B}"/>
            </c:ext>
          </c:extLst>
        </c:ser>
        <c:dLbls>
          <c:showLegendKey val="0"/>
          <c:showVal val="0"/>
          <c:showCatName val="0"/>
          <c:showSerName val="0"/>
          <c:showPercent val="0"/>
          <c:showBubbleSize val="0"/>
        </c:dLbls>
        <c:gapWidth val="100"/>
        <c:overlap val="-24"/>
        <c:axId val="1097305919"/>
        <c:axId val="1"/>
      </c:barChart>
      <c:catAx>
        <c:axId val="1097305919"/>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097305919"/>
        <c:crosses val="autoZero"/>
        <c:crossBetween val="between"/>
      </c:valAx>
      <c:spPr>
        <a:noFill/>
        <a:ln w="25400">
          <a:noFill/>
        </a:ln>
      </c:spPr>
    </c:plotArea>
    <c:legend>
      <c:legendPos val="b"/>
      <c:overlay val="0"/>
      <c:spPr>
        <a:noFill/>
        <a:ln w="25400">
          <a:noFill/>
        </a:ln>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RELACION</a:t>
            </a:r>
            <a:r>
              <a:rPr lang="en-US" baseline="0"/>
              <a:t> ALUMNO COORDINADOR</a:t>
            </a:r>
          </a:p>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rich>
      </c:tx>
      <c:overlay val="0"/>
      <c:spPr>
        <a:noFill/>
        <a:ln w="25400">
          <a:noFill/>
        </a:ln>
      </c:spPr>
    </c:title>
    <c:autoTitleDeleted val="0"/>
    <c:plotArea>
      <c:layout>
        <c:manualLayout>
          <c:layoutTarget val="inner"/>
          <c:xMode val="edge"/>
          <c:yMode val="edge"/>
          <c:x val="7.0567082027367944E-2"/>
          <c:y val="0.15246562222823842"/>
          <c:w val="0.88498840769903764"/>
          <c:h val="0.72088764946048411"/>
        </c:manualLayout>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val>
            <c:numRef>
              <c:f>'[16]H1.004'!$B$24:$D$24</c:f>
              <c:numCache>
                <c:formatCode>General</c:formatCode>
                <c:ptCount val="3"/>
                <c:pt idx="0">
                  <c:v>0.7</c:v>
                </c:pt>
                <c:pt idx="1">
                  <c:v>0.629</c:v>
                </c:pt>
                <c:pt idx="2">
                  <c:v>0.82850000000000001</c:v>
                </c:pt>
              </c:numCache>
            </c:numRef>
          </c:val>
          <c:extLst>
            <c:ext xmlns:c16="http://schemas.microsoft.com/office/drawing/2014/chart" uri="{C3380CC4-5D6E-409C-BE32-E72D297353CC}">
              <c16:uniqueId val="{00000000-F2F8-4635-9253-7A925DC17804}"/>
            </c:ext>
          </c:extLst>
        </c:ser>
        <c:dLbls>
          <c:showLegendKey val="0"/>
          <c:showVal val="0"/>
          <c:showCatName val="0"/>
          <c:showSerName val="0"/>
          <c:showPercent val="0"/>
          <c:showBubbleSize val="0"/>
        </c:dLbls>
        <c:gapWidth val="100"/>
        <c:overlap val="-24"/>
        <c:axId val="1097294271"/>
        <c:axId val="1"/>
      </c:barChart>
      <c:catAx>
        <c:axId val="1097294271"/>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097294271"/>
        <c:crosses val="autoZero"/>
        <c:crossBetween val="between"/>
      </c:valAx>
      <c:spPr>
        <a:noFill/>
        <a:ln w="25400">
          <a:noFill/>
        </a:ln>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CO"/>
              <a:t>ROTACION</a:t>
            </a:r>
            <a:r>
              <a:rPr lang="es-CO" baseline="0"/>
              <a:t> DE PERSONAL</a:t>
            </a:r>
            <a:endParaRPr lang="es-CO"/>
          </a:p>
        </c:rich>
      </c:tx>
      <c:overlay val="0"/>
      <c:spPr>
        <a:noFill/>
        <a:ln w="25400">
          <a:noFill/>
        </a:ln>
      </c:spPr>
    </c:title>
    <c:autoTitleDeleted val="0"/>
    <c:plotArea>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val>
            <c:numRef>
              <c:f>'[17]H01.05'!$B$25:$D$25</c:f>
              <c:numCache>
                <c:formatCode>General</c:formatCode>
                <c:ptCount val="3"/>
                <c:pt idx="0">
                  <c:v>0.15</c:v>
                </c:pt>
                <c:pt idx="1">
                  <c:v>2.3099999999999999E-2</c:v>
                </c:pt>
                <c:pt idx="2">
                  <c:v>0.85</c:v>
                </c:pt>
              </c:numCache>
            </c:numRef>
          </c:val>
          <c:extLst>
            <c:ext xmlns:c16="http://schemas.microsoft.com/office/drawing/2014/chart" uri="{C3380CC4-5D6E-409C-BE32-E72D297353CC}">
              <c16:uniqueId val="{00000000-4E5E-4C10-AA5F-247A2A00D7FE}"/>
            </c:ext>
          </c:extLst>
        </c:ser>
        <c:ser>
          <c:idx val="1"/>
          <c:order val="1"/>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val>
            <c:numRef>
              <c:f>'[17]H01.05'!$B$26:$D$26</c:f>
              <c:numCache>
                <c:formatCode>General</c:formatCode>
                <c:ptCount val="3"/>
                <c:pt idx="0">
                  <c:v>0.15</c:v>
                </c:pt>
                <c:pt idx="1">
                  <c:v>0</c:v>
                </c:pt>
                <c:pt idx="2">
                  <c:v>0</c:v>
                </c:pt>
              </c:numCache>
            </c:numRef>
          </c:val>
          <c:extLst>
            <c:ext xmlns:c16="http://schemas.microsoft.com/office/drawing/2014/chart" uri="{C3380CC4-5D6E-409C-BE32-E72D297353CC}">
              <c16:uniqueId val="{00000001-4E5E-4C10-AA5F-247A2A00D7FE}"/>
            </c:ext>
          </c:extLst>
        </c:ser>
        <c:dLbls>
          <c:showLegendKey val="0"/>
          <c:showVal val="0"/>
          <c:showCatName val="0"/>
          <c:showSerName val="0"/>
          <c:showPercent val="0"/>
          <c:showBubbleSize val="0"/>
        </c:dLbls>
        <c:gapWidth val="100"/>
        <c:overlap val="-24"/>
        <c:axId val="1120536687"/>
        <c:axId val="1"/>
      </c:barChart>
      <c:catAx>
        <c:axId val="1120536687"/>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120536687"/>
        <c:crosses val="autoZero"/>
        <c:crossBetween val="between"/>
      </c:valAx>
      <c:spPr>
        <a:noFill/>
        <a:ln w="25400">
          <a:noFill/>
        </a:ln>
      </c:spPr>
    </c:plotArea>
    <c:legend>
      <c:legendPos val="b"/>
      <c:overlay val="0"/>
      <c:spPr>
        <a:noFill/>
        <a:ln w="25400">
          <a:noFill/>
        </a:ln>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1"/>
    </mc:Choice>
    <mc:Fallback>
      <c:style val="41"/>
    </mc:Fallback>
  </mc:AlternateContent>
  <c:chart>
    <c:title>
      <c:tx>
        <c:rich>
          <a:bodyPr/>
          <a:lstStyle/>
          <a:p>
            <a:pPr>
              <a:defRPr sz="1000" b="0" i="0" u="none" strike="noStrike" baseline="0">
                <a:solidFill>
                  <a:srgbClr val="FFFFFF"/>
                </a:solidFill>
                <a:latin typeface="Calibri"/>
                <a:ea typeface="Calibri"/>
                <a:cs typeface="Calibri"/>
              </a:defRPr>
            </a:pPr>
            <a:r>
              <a:rPr lang="en-US" sz="1800" b="1" i="0" u="none" strike="noStrike" baseline="0">
                <a:solidFill>
                  <a:srgbClr val="FFFFFF"/>
                </a:solidFill>
                <a:latin typeface="Calibri"/>
                <a:cs typeface="Calibri"/>
              </a:rPr>
              <a:t>C02.001 </a:t>
            </a:r>
          </a:p>
          <a:p>
            <a:pPr>
              <a:defRPr sz="1000" b="0" i="0" u="none" strike="noStrike" baseline="0">
                <a:solidFill>
                  <a:srgbClr val="FFFFFF"/>
                </a:solidFill>
                <a:latin typeface="Calibri"/>
                <a:ea typeface="Calibri"/>
                <a:cs typeface="Calibri"/>
              </a:defRPr>
            </a:pPr>
            <a:r>
              <a:rPr lang="en-US" sz="1800" b="1" i="0" u="none" strike="noStrike" baseline="0">
                <a:solidFill>
                  <a:srgbClr val="FFFFFF"/>
                </a:solidFill>
                <a:latin typeface="Calibri"/>
                <a:cs typeface="Calibri"/>
              </a:rPr>
              <a:t>POBLACIÓN ATENDIDA MEDIANTE METODOLOGÍAS FLEXIBLES</a:t>
            </a:r>
          </a:p>
        </c:rich>
      </c:tx>
      <c:overlay val="0"/>
    </c:title>
    <c:autoTitleDeleted val="0"/>
    <c:plotArea>
      <c:layout/>
      <c:barChart>
        <c:barDir val="col"/>
        <c:grouping val="clustered"/>
        <c:varyColors val="0"/>
        <c:ser>
          <c:idx val="4"/>
          <c:order val="0"/>
          <c:tx>
            <c:strRef>
              <c:f>'[2]C02.001'!$A$25</c:f>
              <c:strCache>
                <c:ptCount val="1"/>
                <c:pt idx="0">
                  <c:v>2017</c:v>
                </c:pt>
              </c:strCache>
            </c:strRef>
          </c:tx>
          <c:spPr>
            <a:solidFill>
              <a:schemeClr val="accent4">
                <a:lumMod val="60000"/>
                <a:lumOff val="40000"/>
              </a:schemeClr>
            </a:solidFill>
          </c:spPr>
          <c:invertIfNegative val="0"/>
          <c:dLbls>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'[2]C02.001'!$C$25</c:f>
              <c:numCache>
                <c:formatCode>General</c:formatCode>
                <c:ptCount val="1"/>
                <c:pt idx="0">
                  <c:v>0.96099999999999997</c:v>
                </c:pt>
              </c:numCache>
            </c:numRef>
          </c:val>
          <c:extLst>
            <c:ext xmlns:c16="http://schemas.microsoft.com/office/drawing/2014/chart" uri="{C3380CC4-5D6E-409C-BE32-E72D297353CC}">
              <c16:uniqueId val="{00000000-A38F-4B97-BE50-1ABB38C4A7F1}"/>
            </c:ext>
          </c:extLst>
        </c:ser>
        <c:ser>
          <c:idx val="5"/>
          <c:order val="1"/>
          <c:tx>
            <c:strRef>
              <c:f>'[2]C02.001'!$A$26</c:f>
              <c:strCache>
                <c:ptCount val="1"/>
                <c:pt idx="0">
                  <c:v>2018</c:v>
                </c:pt>
              </c:strCache>
            </c:strRef>
          </c:tx>
          <c:spPr>
            <a:solidFill>
              <a:srgbClr val="EDB109"/>
            </a:solidFill>
          </c:spPr>
          <c:invertIfNegative val="0"/>
          <c:dLbls>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'[2]C02.001'!$C$26</c:f>
              <c:numCache>
                <c:formatCode>General</c:formatCode>
                <c:ptCount val="1"/>
                <c:pt idx="0">
                  <c:v>0.97299999999999998</c:v>
                </c:pt>
              </c:numCache>
            </c:numRef>
          </c:val>
          <c:extLst>
            <c:ext xmlns:c16="http://schemas.microsoft.com/office/drawing/2014/chart" uri="{C3380CC4-5D6E-409C-BE32-E72D297353CC}">
              <c16:uniqueId val="{00000001-A38F-4B97-BE50-1ABB38C4A7F1}"/>
            </c:ext>
          </c:extLst>
        </c:ser>
        <c:ser>
          <c:idx val="6"/>
          <c:order val="2"/>
          <c:tx>
            <c:strRef>
              <c:f>'[2]C02.001'!$A$27</c:f>
              <c:strCache>
                <c:ptCount val="1"/>
                <c:pt idx="0">
                  <c:v>2019</c:v>
                </c:pt>
              </c:strCache>
            </c:strRef>
          </c:tx>
          <c:spPr>
            <a:solidFill>
              <a:schemeClr val="bg2">
                <a:lumMod val="50000"/>
              </a:schemeClr>
            </a:solidFill>
          </c:spPr>
          <c:invertIfNegative val="0"/>
          <c:dLbls>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'[2]C02.001'!$C$27</c:f>
              <c:numCache>
                <c:formatCode>General</c:formatCode>
                <c:ptCount val="1"/>
                <c:pt idx="0">
                  <c:v>0.88400000000000001</c:v>
                </c:pt>
              </c:numCache>
            </c:numRef>
          </c:val>
          <c:extLst>
            <c:ext xmlns:c16="http://schemas.microsoft.com/office/drawing/2014/chart" uri="{C3380CC4-5D6E-409C-BE32-E72D297353CC}">
              <c16:uniqueId val="{00000002-A38F-4B97-BE50-1ABB38C4A7F1}"/>
            </c:ext>
          </c:extLst>
        </c:ser>
        <c:ser>
          <c:idx val="7"/>
          <c:order val="3"/>
          <c:tx>
            <c:strRef>
              <c:f>'[2]C02.001'!$A$28</c:f>
              <c:strCache>
                <c:ptCount val="1"/>
                <c:pt idx="0">
                  <c:v>2020</c:v>
                </c:pt>
              </c:strCache>
            </c:strRef>
          </c:tx>
          <c:spPr>
            <a:solidFill>
              <a:schemeClr val="accent5">
                <a:lumMod val="75000"/>
              </a:schemeClr>
            </a:solidFill>
          </c:spPr>
          <c:invertIfNegative val="0"/>
          <c:dLbls>
            <c:numFmt formatCode="0.0%" sourceLinked="0"/>
            <c:spPr>
              <a:noFill/>
              <a:ln w="25400">
                <a:noFill/>
              </a:ln>
            </c:spPr>
            <c:txPr>
              <a:bodyPr wrap="square" lIns="38100" tIns="19050" rIns="38100" bIns="19050" anchor="ctr">
                <a:spAutoFit/>
              </a:bodyPr>
              <a:lstStyle/>
              <a:p>
                <a:pPr>
                  <a:defRPr sz="1200" b="1"/>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'[2]C02.001'!$C$28</c:f>
              <c:numCache>
                <c:formatCode>General</c:formatCode>
                <c:ptCount val="1"/>
                <c:pt idx="0">
                  <c:v>0.77200000000000002</c:v>
                </c:pt>
              </c:numCache>
            </c:numRef>
          </c:val>
          <c:extLst>
            <c:ext xmlns:c16="http://schemas.microsoft.com/office/drawing/2014/chart" uri="{C3380CC4-5D6E-409C-BE32-E72D297353CC}">
              <c16:uniqueId val="{00000003-A38F-4B97-BE50-1ABB38C4A7F1}"/>
            </c:ext>
          </c:extLst>
        </c:ser>
        <c:ser>
          <c:idx val="0"/>
          <c:order val="4"/>
          <c:tx>
            <c:strRef>
              <c:f>'[2]C02.001'!$A$29</c:f>
              <c:strCache>
                <c:ptCount val="1"/>
                <c:pt idx="0">
                  <c:v>2021</c:v>
                </c:pt>
              </c:strCache>
            </c:strRef>
          </c:tx>
          <c:spPr>
            <a:solidFill>
              <a:schemeClr val="accent2">
                <a:lumMod val="60000"/>
                <a:lumOff val="40000"/>
              </a:schemeClr>
            </a:solidFill>
          </c:spPr>
          <c:invertIfNegative val="0"/>
          <c:dLbls>
            <c:spPr>
              <a:noFill/>
              <a:ln w="25400">
                <a:noFill/>
              </a:ln>
            </c:spPr>
            <c:txPr>
              <a:bodyPr wrap="square" lIns="38100" tIns="19050" rIns="38100" bIns="19050" anchor="ctr">
                <a:spAutoFit/>
              </a:bodyPr>
              <a:lstStyle/>
              <a:p>
                <a:pPr>
                  <a:defRPr sz="1200" b="1"/>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'[2]C02.001'!$C$29</c:f>
              <c:numCache>
                <c:formatCode>General</c:formatCode>
                <c:ptCount val="1"/>
                <c:pt idx="0">
                  <c:v>0.84199999999999997</c:v>
                </c:pt>
              </c:numCache>
            </c:numRef>
          </c:val>
          <c:extLst>
            <c:ext xmlns:c16="http://schemas.microsoft.com/office/drawing/2014/chart" uri="{C3380CC4-5D6E-409C-BE32-E72D297353CC}">
              <c16:uniqueId val="{00000004-A38F-4B97-BE50-1ABB38C4A7F1}"/>
            </c:ext>
          </c:extLst>
        </c:ser>
        <c:dLbls>
          <c:showLegendKey val="0"/>
          <c:showVal val="0"/>
          <c:showCatName val="0"/>
          <c:showSerName val="0"/>
          <c:showPercent val="0"/>
          <c:showBubbleSize val="0"/>
        </c:dLbls>
        <c:gapWidth val="219"/>
        <c:overlap val="-27"/>
        <c:axId val="1129559343"/>
        <c:axId val="1"/>
      </c:barChart>
      <c:catAx>
        <c:axId val="1129559343"/>
        <c:scaling>
          <c:orientation val="minMax"/>
        </c:scaling>
        <c:delete val="1"/>
        <c:axPos val="b"/>
        <c:title>
          <c:tx>
            <c:rich>
              <a:bodyPr/>
              <a:lstStyle/>
              <a:p>
                <a:pPr>
                  <a:defRPr sz="1000" b="0" i="0" u="none" strike="noStrike" baseline="0">
                    <a:solidFill>
                      <a:srgbClr val="FFFFFF"/>
                    </a:solidFill>
                    <a:latin typeface="Calibri"/>
                    <a:ea typeface="Calibri"/>
                    <a:cs typeface="Calibri"/>
                  </a:defRPr>
                </a:pPr>
                <a:r>
                  <a:rPr lang="en-US"/>
                  <a:t>AÑOS</a:t>
                </a:r>
              </a:p>
            </c:rich>
          </c:tx>
          <c:overlay val="0"/>
        </c:title>
        <c:majorTickMark val="out"/>
        <c:minorTickMark val="none"/>
        <c:tickLblPos val="nextTo"/>
        <c:crossAx val="1"/>
        <c:crosses val="autoZero"/>
        <c:auto val="1"/>
        <c:lblAlgn val="ctr"/>
        <c:lblOffset val="100"/>
        <c:noMultiLvlLbl val="0"/>
      </c:catAx>
      <c:valAx>
        <c:axId val="1"/>
        <c:scaling>
          <c:orientation val="minMax"/>
        </c:scaling>
        <c:delete val="0"/>
        <c:axPos val="l"/>
        <c:majorGridlines/>
        <c:title>
          <c:tx>
            <c:rich>
              <a:bodyPr/>
              <a:lstStyle/>
              <a:p>
                <a:pPr>
                  <a:defRPr sz="1000" b="0" i="0" u="none" strike="noStrike" baseline="0">
                    <a:solidFill>
                      <a:srgbClr val="FFFFFF"/>
                    </a:solidFill>
                    <a:latin typeface="Calibri"/>
                    <a:ea typeface="Calibri"/>
                    <a:cs typeface="Calibri"/>
                  </a:defRPr>
                </a:pPr>
                <a:r>
                  <a:rPr lang="en-US"/>
                  <a:t>LOGRO</a:t>
                </a:r>
              </a:p>
            </c:rich>
          </c:tx>
          <c:overlay val="0"/>
        </c:title>
        <c:numFmt formatCode="General" sourceLinked="1"/>
        <c:majorTickMark val="none"/>
        <c:minorTickMark val="none"/>
        <c:tickLblPos val="nextTo"/>
        <c:txPr>
          <a:bodyPr rot="0" vert="horz"/>
          <a:lstStyle/>
          <a:p>
            <a:pPr>
              <a:defRPr sz="1000" b="0" i="0" u="none" strike="noStrike" baseline="0">
                <a:solidFill>
                  <a:srgbClr val="FFFFFF"/>
                </a:solidFill>
                <a:latin typeface="Calibri"/>
                <a:ea typeface="Calibri"/>
                <a:cs typeface="Calibri"/>
              </a:defRPr>
            </a:pPr>
            <a:endParaRPr lang="es-CO"/>
          </a:p>
        </c:txPr>
        <c:crossAx val="1129559343"/>
        <c:crosses val="autoZero"/>
        <c:crossBetween val="between"/>
      </c:valAx>
      <c:spPr>
        <a:solidFill>
          <a:schemeClr val="tx1"/>
        </a:solidFill>
      </c:spPr>
    </c:plotArea>
    <c:legend>
      <c:legendPos val="r"/>
      <c:legendEntry>
        <c:idx val="0"/>
        <c:txPr>
          <a:bodyPr/>
          <a:lstStyle/>
          <a:p>
            <a:pPr>
              <a:defRPr sz="1050" b="1" i="0" u="none" strike="noStrike" baseline="0">
                <a:solidFill>
                  <a:srgbClr val="FFFFFF"/>
                </a:solidFill>
                <a:latin typeface="Calibri"/>
                <a:ea typeface="Calibri"/>
                <a:cs typeface="Calibri"/>
              </a:defRPr>
            </a:pPr>
            <a:endParaRPr lang="es-CO"/>
          </a:p>
        </c:txPr>
      </c:legendEntry>
      <c:legendEntry>
        <c:idx val="1"/>
        <c:txPr>
          <a:bodyPr/>
          <a:lstStyle/>
          <a:p>
            <a:pPr>
              <a:defRPr sz="1050" b="1" i="0" u="none" strike="noStrike" baseline="0">
                <a:solidFill>
                  <a:srgbClr val="FFFFFF"/>
                </a:solidFill>
                <a:latin typeface="Calibri"/>
                <a:ea typeface="Calibri"/>
                <a:cs typeface="Calibri"/>
              </a:defRPr>
            </a:pPr>
            <a:endParaRPr lang="es-CO"/>
          </a:p>
        </c:txPr>
      </c:legendEntry>
      <c:legendEntry>
        <c:idx val="2"/>
        <c:txPr>
          <a:bodyPr/>
          <a:lstStyle/>
          <a:p>
            <a:pPr>
              <a:defRPr sz="1050" b="1" i="0" u="none" strike="noStrike" baseline="0">
                <a:solidFill>
                  <a:srgbClr val="FFFFFF"/>
                </a:solidFill>
                <a:latin typeface="Calibri"/>
                <a:ea typeface="Calibri"/>
                <a:cs typeface="Calibri"/>
              </a:defRPr>
            </a:pPr>
            <a:endParaRPr lang="es-CO"/>
          </a:p>
        </c:txPr>
      </c:legendEntry>
      <c:legendEntry>
        <c:idx val="3"/>
        <c:txPr>
          <a:bodyPr/>
          <a:lstStyle/>
          <a:p>
            <a:pPr>
              <a:defRPr sz="1050" b="1" i="0" u="none" strike="noStrike" baseline="0">
                <a:solidFill>
                  <a:srgbClr val="FFFFFF"/>
                </a:solidFill>
                <a:latin typeface="Calibri"/>
                <a:ea typeface="Calibri"/>
                <a:cs typeface="Calibri"/>
              </a:defRPr>
            </a:pPr>
            <a:endParaRPr lang="es-CO"/>
          </a:p>
        </c:txPr>
      </c:legendEntry>
      <c:legendEntry>
        <c:idx val="4"/>
        <c:txPr>
          <a:bodyPr/>
          <a:lstStyle/>
          <a:p>
            <a:pPr>
              <a:defRPr sz="1050" b="1" i="0" u="none" strike="noStrike" baseline="0">
                <a:solidFill>
                  <a:srgbClr val="FFFFFF"/>
                </a:solidFill>
                <a:latin typeface="Calibri"/>
                <a:ea typeface="Calibri"/>
                <a:cs typeface="Calibri"/>
              </a:defRPr>
            </a:pPr>
            <a:endParaRPr lang="es-CO"/>
          </a:p>
        </c:txPr>
      </c:legendEntry>
      <c:layout>
        <c:manualLayout>
          <c:xMode val="edge"/>
          <c:yMode val="edge"/>
          <c:wMode val="edge"/>
          <c:hMode val="edge"/>
          <c:x val="0.94240561958740665"/>
          <c:y val="0.44097761309248107"/>
          <c:w val="0.9923842418248443"/>
          <c:h val="0.71104338428284697"/>
        </c:manualLayout>
      </c:layout>
      <c:overlay val="0"/>
      <c:txPr>
        <a:bodyPr/>
        <a:lstStyle/>
        <a:p>
          <a:pPr>
            <a:defRPr sz="710" b="1" i="0" u="none" strike="noStrike" baseline="0">
              <a:solidFill>
                <a:srgbClr val="FFFFFF"/>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FFFFFF"/>
          </a:solidFill>
          <a:latin typeface="Calibri"/>
          <a:ea typeface="Calibri"/>
          <a:cs typeface="Calibri"/>
        </a:defRPr>
      </a:pPr>
      <a:endParaRPr lang="es-CO"/>
    </a:p>
  </c:txPr>
  <c:printSettings>
    <c:headerFooter/>
    <c:pageMargins b="0.75" l="0.7" r="0.7" t="0.75" header="0.3" footer="0.3"/>
    <c:pageSetup orientation="landscape"/>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n-US"/>
              <a:t>ROTACION</a:t>
            </a:r>
            <a:r>
              <a:rPr lang="en-US" baseline="0"/>
              <a:t> DE PERSONAL</a:t>
            </a:r>
            <a:endParaRPr lang="en-US"/>
          </a:p>
        </c:rich>
      </c:tx>
      <c:overlay val="0"/>
      <c:spPr>
        <a:noFill/>
        <a:ln w="25400">
          <a:noFill/>
        </a:ln>
      </c:spPr>
    </c:title>
    <c:autoTitleDeleted val="0"/>
    <c:plotArea>
      <c:layout/>
      <c:barChart>
        <c:barDir val="col"/>
        <c:grouping val="clustered"/>
        <c:varyColors val="0"/>
        <c:ser>
          <c:idx val="0"/>
          <c:order val="0"/>
          <c:tx>
            <c:strRef>
              <c:f>'[16]H01.05'!$A$26</c:f>
              <c:strCache>
                <c:ptCount val="1"/>
                <c:pt idx="0">
                  <c:v>44560</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cat>
            <c:strRef>
              <c:f>'[16]H01.05'!$B$24:$D$24</c:f>
              <c:strCache>
                <c:ptCount val="3"/>
                <c:pt idx="0">
                  <c:v>Meta</c:v>
                </c:pt>
                <c:pt idx="1">
                  <c:v>Logro</c:v>
                </c:pt>
                <c:pt idx="2">
                  <c:v>% Logro</c:v>
                </c:pt>
              </c:strCache>
            </c:strRef>
          </c:cat>
          <c:val>
            <c:numRef>
              <c:f>'[16]H01.05'!$B$26:$D$26</c:f>
              <c:numCache>
                <c:formatCode>General</c:formatCode>
                <c:ptCount val="3"/>
                <c:pt idx="0">
                  <c:v>0.15</c:v>
                </c:pt>
                <c:pt idx="1">
                  <c:v>4.0404040404040407</c:v>
                </c:pt>
                <c:pt idx="2">
                  <c:v>4.0404040404040407</c:v>
                </c:pt>
              </c:numCache>
            </c:numRef>
          </c:val>
          <c:extLst>
            <c:ext xmlns:c16="http://schemas.microsoft.com/office/drawing/2014/chart" uri="{C3380CC4-5D6E-409C-BE32-E72D297353CC}">
              <c16:uniqueId val="{00000000-0E6B-4B28-B91D-F4F41BF5ACCD}"/>
            </c:ext>
          </c:extLst>
        </c:ser>
        <c:dLbls>
          <c:showLegendKey val="0"/>
          <c:showVal val="0"/>
          <c:showCatName val="0"/>
          <c:showSerName val="0"/>
          <c:showPercent val="0"/>
          <c:showBubbleSize val="0"/>
        </c:dLbls>
        <c:gapWidth val="100"/>
        <c:overlap val="-24"/>
        <c:axId val="1120535023"/>
        <c:axId val="1"/>
      </c:barChart>
      <c:catAx>
        <c:axId val="1120535023"/>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120535023"/>
        <c:crosses val="autoZero"/>
        <c:crossBetween val="between"/>
      </c:valAx>
      <c:spPr>
        <a:noFill/>
        <a:ln w="25400">
          <a:noFill/>
        </a:ln>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CO"/>
              <a:t>AUSENTISMO</a:t>
            </a:r>
          </a:p>
        </c:rich>
      </c:tx>
      <c:overlay val="0"/>
      <c:spPr>
        <a:noFill/>
        <a:ln w="25400">
          <a:noFill/>
        </a:ln>
      </c:spPr>
    </c:title>
    <c:autoTitleDeleted val="0"/>
    <c:plotArea>
      <c:layout/>
      <c:barChart>
        <c:barDir val="col"/>
        <c:grouping val="stacked"/>
        <c:varyColors val="0"/>
        <c:ser>
          <c:idx val="0"/>
          <c:order val="0"/>
          <c:tx>
            <c:strRef>
              <c:f>'[16]HO1.007'!$A$34</c:f>
              <c:strCache>
                <c:ptCount val="1"/>
                <c:pt idx="0">
                  <c:v>DIAS JUSTIFICADOS (PERMISOS)</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cat>
            <c:strRef>
              <c:f>'[16]HO1.007'!$B$31:$AK$31</c:f>
              <c:strCache>
                <c:ptCount val="36"/>
                <c:pt idx="0">
                  <c:v>ENERO</c:v>
                </c:pt>
                <c:pt idx="3">
                  <c:v>FEBRERO</c:v>
                </c:pt>
                <c:pt idx="6">
                  <c:v>MARZO</c:v>
                </c:pt>
                <c:pt idx="9">
                  <c:v>ABRIL</c:v>
                </c:pt>
                <c:pt idx="12">
                  <c:v>MAYO</c:v>
                </c:pt>
                <c:pt idx="15">
                  <c:v>JUNIO</c:v>
                </c:pt>
                <c:pt idx="18">
                  <c:v>JULIO</c:v>
                </c:pt>
                <c:pt idx="21">
                  <c:v>AGOSTO</c:v>
                </c:pt>
                <c:pt idx="24">
                  <c:v>SEPTIEMBRE</c:v>
                </c:pt>
                <c:pt idx="27">
                  <c:v>OCTUBRE</c:v>
                </c:pt>
                <c:pt idx="30">
                  <c:v>NOVIEMBRE</c:v>
                </c:pt>
                <c:pt idx="33">
                  <c:v>DICIEMBRE</c:v>
                </c:pt>
              </c:strCache>
            </c:strRef>
          </c:cat>
          <c:val>
            <c:numRef>
              <c:f>'[16]HO1.007'!$B$34:$AK$34</c:f>
              <c:numCache>
                <c:formatCode>General</c:formatCode>
                <c:ptCount val="36"/>
                <c:pt idx="0">
                  <c:v>1.3531157270029674E-2</c:v>
                </c:pt>
                <c:pt idx="1">
                  <c:v>114</c:v>
                </c:pt>
                <c:pt idx="2">
                  <c:v>161</c:v>
                </c:pt>
                <c:pt idx="3">
                  <c:v>3.1175346392737696E-2</c:v>
                </c:pt>
                <c:pt idx="4">
                  <c:v>261</c:v>
                </c:pt>
                <c:pt idx="5">
                  <c:v>364</c:v>
                </c:pt>
                <c:pt idx="6">
                  <c:v>4.2308603934581655E-2</c:v>
                </c:pt>
                <c:pt idx="7">
                  <c:v>357</c:v>
                </c:pt>
                <c:pt idx="8">
                  <c:v>501</c:v>
                </c:pt>
                <c:pt idx="9">
                  <c:v>4.9958760457169786E-2</c:v>
                </c:pt>
                <c:pt idx="10">
                  <c:v>424</c:v>
                </c:pt>
                <c:pt idx="11">
                  <c:v>498</c:v>
                </c:pt>
                <c:pt idx="12">
                  <c:v>2.7252437448608013E-2</c:v>
                </c:pt>
                <c:pt idx="13">
                  <c:v>232</c:v>
                </c:pt>
                <c:pt idx="14">
                  <c:v>320</c:v>
                </c:pt>
                <c:pt idx="15">
                  <c:v>3.6455280740827573E-2</c:v>
                </c:pt>
                <c:pt idx="16">
                  <c:v>311</c:v>
                </c:pt>
                <c:pt idx="17">
                  <c:v>474</c:v>
                </c:pt>
                <c:pt idx="18">
                  <c:v>7.5052854122621568E-2</c:v>
                </c:pt>
                <c:pt idx="19">
                  <c:v>639</c:v>
                </c:pt>
                <c:pt idx="20">
                  <c:v>835</c:v>
                </c:pt>
                <c:pt idx="21">
                  <c:v>0.12318501170960187</c:v>
                </c:pt>
                <c:pt idx="22">
                  <c:v>1052</c:v>
                </c:pt>
                <c:pt idx="23">
                  <c:v>1402</c:v>
                </c:pt>
                <c:pt idx="24">
                  <c:v>0.13887917977397179</c:v>
                </c:pt>
                <c:pt idx="25">
                  <c:v>1192</c:v>
                </c:pt>
                <c:pt idx="26">
                  <c:v>1602</c:v>
                </c:pt>
                <c:pt idx="27">
                  <c:v>7.8079477916326773E-2</c:v>
                </c:pt>
                <c:pt idx="28">
                  <c:v>670</c:v>
                </c:pt>
                <c:pt idx="29">
                  <c:v>867</c:v>
                </c:pt>
                <c:pt idx="30">
                  <c:v>6.458381907204476E-2</c:v>
                </c:pt>
                <c:pt idx="31">
                  <c:v>554</c:v>
                </c:pt>
                <c:pt idx="32">
                  <c:v>750</c:v>
                </c:pt>
                <c:pt idx="33">
                  <c:v>5.5373064289066166E-2</c:v>
                </c:pt>
                <c:pt idx="34">
                  <c:v>472</c:v>
                </c:pt>
                <c:pt idx="35">
                  <c:v>568</c:v>
                </c:pt>
              </c:numCache>
            </c:numRef>
          </c:val>
          <c:extLst>
            <c:ext xmlns:c16="http://schemas.microsoft.com/office/drawing/2014/chart" uri="{C3380CC4-5D6E-409C-BE32-E72D297353CC}">
              <c16:uniqueId val="{00000000-3E70-4EDD-9F8D-DCBE254C53FD}"/>
            </c:ext>
          </c:extLst>
        </c:ser>
        <c:ser>
          <c:idx val="1"/>
          <c:order val="1"/>
          <c:tx>
            <c:strRef>
              <c:f>'[16]HO1.007'!$A$35</c:f>
              <c:strCache>
                <c:ptCount val="1"/>
                <c:pt idx="0">
                  <c:v>PERMISO - CITA MÉDICA</c:v>
                </c:pt>
              </c:strCache>
            </c:strRef>
          </c:tx>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cat>
            <c:strRef>
              <c:f>'[16]HO1.007'!$B$31:$AK$31</c:f>
              <c:strCache>
                <c:ptCount val="36"/>
                <c:pt idx="0">
                  <c:v>ENERO</c:v>
                </c:pt>
                <c:pt idx="3">
                  <c:v>FEBRERO</c:v>
                </c:pt>
                <c:pt idx="6">
                  <c:v>MARZO</c:v>
                </c:pt>
                <c:pt idx="9">
                  <c:v>ABRIL</c:v>
                </c:pt>
                <c:pt idx="12">
                  <c:v>MAYO</c:v>
                </c:pt>
                <c:pt idx="15">
                  <c:v>JUNIO</c:v>
                </c:pt>
                <c:pt idx="18">
                  <c:v>JULIO</c:v>
                </c:pt>
                <c:pt idx="21">
                  <c:v>AGOSTO</c:v>
                </c:pt>
                <c:pt idx="24">
                  <c:v>SEPTIEMBRE</c:v>
                </c:pt>
                <c:pt idx="27">
                  <c:v>OCTUBRE</c:v>
                </c:pt>
                <c:pt idx="30">
                  <c:v>NOVIEMBRE</c:v>
                </c:pt>
                <c:pt idx="33">
                  <c:v>DICIEMBRE</c:v>
                </c:pt>
              </c:strCache>
            </c:strRef>
          </c:cat>
          <c:val>
            <c:numRef>
              <c:f>'[16]HO1.007'!$B$35:$AK$35</c:f>
              <c:numCache>
                <c:formatCode>General</c:formatCode>
                <c:ptCount val="36"/>
                <c:pt idx="0">
                  <c:v>1.3887240356083085E-2</c:v>
                </c:pt>
                <c:pt idx="1">
                  <c:v>117</c:v>
                </c:pt>
                <c:pt idx="2">
                  <c:v>176</c:v>
                </c:pt>
                <c:pt idx="3">
                  <c:v>2.8069756330625896E-2</c:v>
                </c:pt>
                <c:pt idx="4">
                  <c:v>235</c:v>
                </c:pt>
                <c:pt idx="5">
                  <c:v>292</c:v>
                </c:pt>
                <c:pt idx="6">
                  <c:v>3.0220431381844038E-2</c:v>
                </c:pt>
                <c:pt idx="7">
                  <c:v>255</c:v>
                </c:pt>
                <c:pt idx="8">
                  <c:v>346</c:v>
                </c:pt>
                <c:pt idx="9">
                  <c:v>2.6157652880876636E-2</c:v>
                </c:pt>
                <c:pt idx="10">
                  <c:v>222</c:v>
                </c:pt>
                <c:pt idx="11">
                  <c:v>287</c:v>
                </c:pt>
                <c:pt idx="12">
                  <c:v>1.5975566780218491E-2</c:v>
                </c:pt>
                <c:pt idx="13">
                  <c:v>136</c:v>
                </c:pt>
                <c:pt idx="14">
                  <c:v>166</c:v>
                </c:pt>
                <c:pt idx="15">
                  <c:v>2.1685617160942444E-2</c:v>
                </c:pt>
                <c:pt idx="16">
                  <c:v>185</c:v>
                </c:pt>
                <c:pt idx="17">
                  <c:v>235</c:v>
                </c:pt>
                <c:pt idx="18">
                  <c:v>5.4733380314775662E-2</c:v>
                </c:pt>
                <c:pt idx="19">
                  <c:v>466</c:v>
                </c:pt>
                <c:pt idx="20">
                  <c:v>600</c:v>
                </c:pt>
                <c:pt idx="21">
                  <c:v>9.7775175644028101E-2</c:v>
                </c:pt>
                <c:pt idx="22">
                  <c:v>835</c:v>
                </c:pt>
                <c:pt idx="23">
                  <c:v>1272</c:v>
                </c:pt>
                <c:pt idx="24">
                  <c:v>0.1141791914249097</c:v>
                </c:pt>
                <c:pt idx="25">
                  <c:v>980</c:v>
                </c:pt>
                <c:pt idx="26">
                  <c:v>1350</c:v>
                </c:pt>
                <c:pt idx="27">
                  <c:v>6.0598997785805853E-2</c:v>
                </c:pt>
                <c:pt idx="28">
                  <c:v>520</c:v>
                </c:pt>
                <c:pt idx="29">
                  <c:v>650</c:v>
                </c:pt>
                <c:pt idx="30">
                  <c:v>5.5257635812543719E-2</c:v>
                </c:pt>
                <c:pt idx="31">
                  <c:v>474</c:v>
                </c:pt>
                <c:pt idx="32">
                  <c:v>593</c:v>
                </c:pt>
                <c:pt idx="33">
                  <c:v>1.8183951196621303E-2</c:v>
                </c:pt>
                <c:pt idx="34">
                  <c:v>155</c:v>
                </c:pt>
                <c:pt idx="35">
                  <c:v>182</c:v>
                </c:pt>
              </c:numCache>
            </c:numRef>
          </c:val>
          <c:extLst>
            <c:ext xmlns:c16="http://schemas.microsoft.com/office/drawing/2014/chart" uri="{C3380CC4-5D6E-409C-BE32-E72D297353CC}">
              <c16:uniqueId val="{00000001-3E70-4EDD-9F8D-DCBE254C53FD}"/>
            </c:ext>
          </c:extLst>
        </c:ser>
        <c:ser>
          <c:idx val="2"/>
          <c:order val="2"/>
          <c:tx>
            <c:strRef>
              <c:f>'[16]HO1.007'!$A$36</c:f>
              <c:strCache>
                <c:ptCount val="1"/>
                <c:pt idx="0">
                  <c:v>INCAPACIDAD POR ENFERMEDAD</c:v>
                </c:pt>
              </c:strCache>
            </c:strRef>
          </c:tx>
          <c:spPr>
            <a:gradFill rotWithShape="1">
              <a:gsLst>
                <a:gs pos="0">
                  <a:schemeClr val="accent3">
                    <a:satMod val="103000"/>
                    <a:lumMod val="102000"/>
                    <a:tint val="94000"/>
                  </a:schemeClr>
                </a:gs>
                <a:gs pos="50000">
                  <a:schemeClr val="accent3">
                    <a:satMod val="110000"/>
                    <a:lumMod val="100000"/>
                    <a:shade val="100000"/>
                  </a:schemeClr>
                </a:gs>
                <a:gs pos="100000">
                  <a:schemeClr val="accent3">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cat>
            <c:strRef>
              <c:f>'[16]HO1.007'!$B$31:$AK$31</c:f>
              <c:strCache>
                <c:ptCount val="36"/>
                <c:pt idx="0">
                  <c:v>ENERO</c:v>
                </c:pt>
                <c:pt idx="3">
                  <c:v>FEBRERO</c:v>
                </c:pt>
                <c:pt idx="6">
                  <c:v>MARZO</c:v>
                </c:pt>
                <c:pt idx="9">
                  <c:v>ABRIL</c:v>
                </c:pt>
                <c:pt idx="12">
                  <c:v>MAYO</c:v>
                </c:pt>
                <c:pt idx="15">
                  <c:v>JUNIO</c:v>
                </c:pt>
                <c:pt idx="18">
                  <c:v>JULIO</c:v>
                </c:pt>
                <c:pt idx="21">
                  <c:v>AGOSTO</c:v>
                </c:pt>
                <c:pt idx="24">
                  <c:v>SEPTIEMBRE</c:v>
                </c:pt>
                <c:pt idx="27">
                  <c:v>OCTUBRE</c:v>
                </c:pt>
                <c:pt idx="30">
                  <c:v>NOVIEMBRE</c:v>
                </c:pt>
                <c:pt idx="33">
                  <c:v>DICIEMBRE</c:v>
                </c:pt>
              </c:strCache>
            </c:strRef>
          </c:cat>
          <c:val>
            <c:numRef>
              <c:f>'[16]HO1.007'!$B$36:$AK$36</c:f>
              <c:numCache>
                <c:formatCode>General</c:formatCode>
                <c:ptCount val="36"/>
                <c:pt idx="0">
                  <c:v>6.0534124629080116E-3</c:v>
                </c:pt>
                <c:pt idx="1">
                  <c:v>51</c:v>
                </c:pt>
                <c:pt idx="2">
                  <c:v>911</c:v>
                </c:pt>
                <c:pt idx="3">
                  <c:v>8.3612040133779261E-3</c:v>
                </c:pt>
                <c:pt idx="4">
                  <c:v>70</c:v>
                </c:pt>
                <c:pt idx="5">
                  <c:v>1023</c:v>
                </c:pt>
                <c:pt idx="6">
                  <c:v>6.5181322588291069E-3</c:v>
                </c:pt>
                <c:pt idx="7">
                  <c:v>55</c:v>
                </c:pt>
                <c:pt idx="8">
                  <c:v>885</c:v>
                </c:pt>
                <c:pt idx="9">
                  <c:v>7.1874631789796157E-3</c:v>
                </c:pt>
                <c:pt idx="10">
                  <c:v>61</c:v>
                </c:pt>
                <c:pt idx="11">
                  <c:v>898</c:v>
                </c:pt>
                <c:pt idx="12">
                  <c:v>7.0480441677434509E-3</c:v>
                </c:pt>
                <c:pt idx="13">
                  <c:v>60</c:v>
                </c:pt>
                <c:pt idx="14">
                  <c:v>969</c:v>
                </c:pt>
                <c:pt idx="15">
                  <c:v>7.8537099988278038E-3</c:v>
                </c:pt>
                <c:pt idx="16">
                  <c:v>67</c:v>
                </c:pt>
                <c:pt idx="17">
                  <c:v>1009</c:v>
                </c:pt>
                <c:pt idx="18">
                  <c:v>1.7618040873854827E-2</c:v>
                </c:pt>
                <c:pt idx="19">
                  <c:v>150</c:v>
                </c:pt>
                <c:pt idx="20">
                  <c:v>1758</c:v>
                </c:pt>
                <c:pt idx="21">
                  <c:v>2.4355971896955503E-2</c:v>
                </c:pt>
                <c:pt idx="22">
                  <c:v>208</c:v>
                </c:pt>
                <c:pt idx="23">
                  <c:v>2300</c:v>
                </c:pt>
                <c:pt idx="24">
                  <c:v>3.1108004194337645E-2</c:v>
                </c:pt>
                <c:pt idx="25">
                  <c:v>267</c:v>
                </c:pt>
                <c:pt idx="26">
                  <c:v>2783</c:v>
                </c:pt>
                <c:pt idx="27">
                  <c:v>2.5404964456357069E-2</c:v>
                </c:pt>
                <c:pt idx="28">
                  <c:v>218</c:v>
                </c:pt>
                <c:pt idx="29">
                  <c:v>2686</c:v>
                </c:pt>
                <c:pt idx="30">
                  <c:v>2.4364653765446491E-2</c:v>
                </c:pt>
                <c:pt idx="31">
                  <c:v>209</c:v>
                </c:pt>
                <c:pt idx="32">
                  <c:v>2131</c:v>
                </c:pt>
                <c:pt idx="33">
                  <c:v>7.3908962928202725E-3</c:v>
                </c:pt>
                <c:pt idx="34">
                  <c:v>63</c:v>
                </c:pt>
                <c:pt idx="35">
                  <c:v>1165</c:v>
                </c:pt>
              </c:numCache>
            </c:numRef>
          </c:val>
          <c:extLst>
            <c:ext xmlns:c16="http://schemas.microsoft.com/office/drawing/2014/chart" uri="{C3380CC4-5D6E-409C-BE32-E72D297353CC}">
              <c16:uniqueId val="{00000002-3E70-4EDD-9F8D-DCBE254C53FD}"/>
            </c:ext>
          </c:extLst>
        </c:ser>
        <c:ser>
          <c:idx val="3"/>
          <c:order val="3"/>
          <c:tx>
            <c:strRef>
              <c:f>'[16]HO1.007'!$A$37</c:f>
              <c:strCache>
                <c:ptCount val="1"/>
                <c:pt idx="0">
                  <c:v>LICENCIA POR MATERNIDAD</c:v>
                </c:pt>
              </c:strCache>
            </c:strRef>
          </c:tx>
          <c:spPr>
            <a:gradFill rotWithShape="1">
              <a:gsLst>
                <a:gs pos="0">
                  <a:schemeClr val="accent4">
                    <a:satMod val="103000"/>
                    <a:lumMod val="102000"/>
                    <a:tint val="94000"/>
                  </a:schemeClr>
                </a:gs>
                <a:gs pos="50000">
                  <a:schemeClr val="accent4">
                    <a:satMod val="110000"/>
                    <a:lumMod val="100000"/>
                    <a:shade val="100000"/>
                  </a:schemeClr>
                </a:gs>
                <a:gs pos="100000">
                  <a:schemeClr val="accent4">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cat>
            <c:strRef>
              <c:f>'[16]HO1.007'!$B$31:$AK$31</c:f>
              <c:strCache>
                <c:ptCount val="36"/>
                <c:pt idx="0">
                  <c:v>ENERO</c:v>
                </c:pt>
                <c:pt idx="3">
                  <c:v>FEBRERO</c:v>
                </c:pt>
                <c:pt idx="6">
                  <c:v>MARZO</c:v>
                </c:pt>
                <c:pt idx="9">
                  <c:v>ABRIL</c:v>
                </c:pt>
                <c:pt idx="12">
                  <c:v>MAYO</c:v>
                </c:pt>
                <c:pt idx="15">
                  <c:v>JUNIO</c:v>
                </c:pt>
                <c:pt idx="18">
                  <c:v>JULIO</c:v>
                </c:pt>
                <c:pt idx="21">
                  <c:v>AGOSTO</c:v>
                </c:pt>
                <c:pt idx="24">
                  <c:v>SEPTIEMBRE</c:v>
                </c:pt>
                <c:pt idx="27">
                  <c:v>OCTUBRE</c:v>
                </c:pt>
                <c:pt idx="30">
                  <c:v>NOVIEMBRE</c:v>
                </c:pt>
                <c:pt idx="33">
                  <c:v>DICIEMBRE</c:v>
                </c:pt>
              </c:strCache>
            </c:strRef>
          </c:cat>
          <c:val>
            <c:numRef>
              <c:f>'[16]HO1.007'!$B$37:$AK$37</c:f>
              <c:numCache>
                <c:formatCode>General</c:formatCode>
                <c:ptCount val="36"/>
                <c:pt idx="0">
                  <c:v>3.4421364985163204E-3</c:v>
                </c:pt>
                <c:pt idx="1">
                  <c:v>29</c:v>
                </c:pt>
                <c:pt idx="2">
                  <c:v>749</c:v>
                </c:pt>
                <c:pt idx="3">
                  <c:v>3.225035833731486E-3</c:v>
                </c:pt>
                <c:pt idx="4">
                  <c:v>27</c:v>
                </c:pt>
                <c:pt idx="5">
                  <c:v>778</c:v>
                </c:pt>
                <c:pt idx="6">
                  <c:v>3.7923678596823891E-3</c:v>
                </c:pt>
                <c:pt idx="7">
                  <c:v>32</c:v>
                </c:pt>
                <c:pt idx="8">
                  <c:v>816</c:v>
                </c:pt>
                <c:pt idx="9">
                  <c:v>4.3596088134794393E-3</c:v>
                </c:pt>
                <c:pt idx="10">
                  <c:v>37</c:v>
                </c:pt>
                <c:pt idx="11">
                  <c:v>958</c:v>
                </c:pt>
                <c:pt idx="12">
                  <c:v>3.9938916950546226E-3</c:v>
                </c:pt>
                <c:pt idx="13">
                  <c:v>34</c:v>
                </c:pt>
                <c:pt idx="14">
                  <c:v>916</c:v>
                </c:pt>
                <c:pt idx="15">
                  <c:v>3.5165865666393153E-3</c:v>
                </c:pt>
                <c:pt idx="16">
                  <c:v>30</c:v>
                </c:pt>
                <c:pt idx="17">
                  <c:v>823</c:v>
                </c:pt>
                <c:pt idx="18">
                  <c:v>3.875968992248062E-3</c:v>
                </c:pt>
                <c:pt idx="19">
                  <c:v>33</c:v>
                </c:pt>
                <c:pt idx="20">
                  <c:v>846</c:v>
                </c:pt>
                <c:pt idx="21">
                  <c:v>3.7470725995316159E-3</c:v>
                </c:pt>
                <c:pt idx="22">
                  <c:v>32</c:v>
                </c:pt>
                <c:pt idx="23">
                  <c:v>763</c:v>
                </c:pt>
                <c:pt idx="24">
                  <c:v>2.3301875801001981E-4</c:v>
                </c:pt>
                <c:pt idx="25">
                  <c:v>2</c:v>
                </c:pt>
                <c:pt idx="26">
                  <c:v>252</c:v>
                </c:pt>
                <c:pt idx="27">
                  <c:v>6.9921920522083669E-4</c:v>
                </c:pt>
                <c:pt idx="28">
                  <c:v>6</c:v>
                </c:pt>
                <c:pt idx="29">
                  <c:v>729</c:v>
                </c:pt>
                <c:pt idx="30">
                  <c:v>3.4973187223128935E-4</c:v>
                </c:pt>
                <c:pt idx="31">
                  <c:v>3</c:v>
                </c:pt>
                <c:pt idx="32">
                  <c:v>378</c:v>
                </c:pt>
                <c:pt idx="33">
                  <c:v>8.2121069920225247E-4</c:v>
                </c:pt>
                <c:pt idx="34">
                  <c:v>7</c:v>
                </c:pt>
                <c:pt idx="35">
                  <c:v>778</c:v>
                </c:pt>
              </c:numCache>
            </c:numRef>
          </c:val>
          <c:extLst>
            <c:ext xmlns:c16="http://schemas.microsoft.com/office/drawing/2014/chart" uri="{C3380CC4-5D6E-409C-BE32-E72D297353CC}">
              <c16:uniqueId val="{00000003-3E70-4EDD-9F8D-DCBE254C53FD}"/>
            </c:ext>
          </c:extLst>
        </c:ser>
        <c:ser>
          <c:idx val="4"/>
          <c:order val="4"/>
          <c:tx>
            <c:strRef>
              <c:f>'[16]HO1.007'!$A$38</c:f>
              <c:strCache>
                <c:ptCount val="1"/>
                <c:pt idx="0">
                  <c:v>CALAMIDAD DOMÉSTICA</c:v>
                </c:pt>
              </c:strCache>
            </c:strRef>
          </c:tx>
          <c:spPr>
            <a:gradFill rotWithShape="1">
              <a:gsLst>
                <a:gs pos="0">
                  <a:schemeClr val="accent5">
                    <a:satMod val="103000"/>
                    <a:lumMod val="102000"/>
                    <a:tint val="94000"/>
                  </a:schemeClr>
                </a:gs>
                <a:gs pos="50000">
                  <a:schemeClr val="accent5">
                    <a:satMod val="110000"/>
                    <a:lumMod val="100000"/>
                    <a:shade val="100000"/>
                  </a:schemeClr>
                </a:gs>
                <a:gs pos="100000">
                  <a:schemeClr val="accent5">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cat>
            <c:strRef>
              <c:f>'[16]HO1.007'!$B$31:$AK$31</c:f>
              <c:strCache>
                <c:ptCount val="36"/>
                <c:pt idx="0">
                  <c:v>ENERO</c:v>
                </c:pt>
                <c:pt idx="3">
                  <c:v>FEBRERO</c:v>
                </c:pt>
                <c:pt idx="6">
                  <c:v>MARZO</c:v>
                </c:pt>
                <c:pt idx="9">
                  <c:v>ABRIL</c:v>
                </c:pt>
                <c:pt idx="12">
                  <c:v>MAYO</c:v>
                </c:pt>
                <c:pt idx="15">
                  <c:v>JUNIO</c:v>
                </c:pt>
                <c:pt idx="18">
                  <c:v>JULIO</c:v>
                </c:pt>
                <c:pt idx="21">
                  <c:v>AGOSTO</c:v>
                </c:pt>
                <c:pt idx="24">
                  <c:v>SEPTIEMBRE</c:v>
                </c:pt>
                <c:pt idx="27">
                  <c:v>OCTUBRE</c:v>
                </c:pt>
                <c:pt idx="30">
                  <c:v>NOVIEMBRE</c:v>
                </c:pt>
                <c:pt idx="33">
                  <c:v>DICIEMBRE</c:v>
                </c:pt>
              </c:strCache>
            </c:strRef>
          </c:cat>
          <c:val>
            <c:numRef>
              <c:f>'[16]HO1.007'!$B$38:$AK$38</c:f>
              <c:numCache>
                <c:formatCode>General</c:formatCode>
                <c:ptCount val="36"/>
                <c:pt idx="0">
                  <c:v>2.3738872403560832E-4</c:v>
                </c:pt>
                <c:pt idx="1">
                  <c:v>2</c:v>
                </c:pt>
                <c:pt idx="2">
                  <c:v>5</c:v>
                </c:pt>
                <c:pt idx="3">
                  <c:v>5.9722885809842337E-4</c:v>
                </c:pt>
                <c:pt idx="4">
                  <c:v>5</c:v>
                </c:pt>
                <c:pt idx="5">
                  <c:v>7</c:v>
                </c:pt>
                <c:pt idx="6">
                  <c:v>1.5406494429959707E-3</c:v>
                </c:pt>
                <c:pt idx="7">
                  <c:v>13</c:v>
                </c:pt>
                <c:pt idx="8">
                  <c:v>21</c:v>
                </c:pt>
                <c:pt idx="9">
                  <c:v>8.2479085660421816E-4</c:v>
                </c:pt>
                <c:pt idx="10">
                  <c:v>7</c:v>
                </c:pt>
                <c:pt idx="11">
                  <c:v>37</c:v>
                </c:pt>
                <c:pt idx="12">
                  <c:v>7.0480441677434513E-4</c:v>
                </c:pt>
                <c:pt idx="13">
                  <c:v>6</c:v>
                </c:pt>
                <c:pt idx="14">
                  <c:v>17</c:v>
                </c:pt>
                <c:pt idx="15">
                  <c:v>1.0549759699917947E-3</c:v>
                </c:pt>
                <c:pt idx="16">
                  <c:v>9</c:v>
                </c:pt>
                <c:pt idx="17">
                  <c:v>15</c:v>
                </c:pt>
                <c:pt idx="18">
                  <c:v>1.7618040873854828E-3</c:v>
                </c:pt>
                <c:pt idx="19">
                  <c:v>15</c:v>
                </c:pt>
                <c:pt idx="20">
                  <c:v>30</c:v>
                </c:pt>
                <c:pt idx="21">
                  <c:v>3.6299765807962531E-3</c:v>
                </c:pt>
                <c:pt idx="22">
                  <c:v>31</c:v>
                </c:pt>
                <c:pt idx="23">
                  <c:v>51</c:v>
                </c:pt>
                <c:pt idx="24">
                  <c:v>6.1749970872655244E-3</c:v>
                </c:pt>
                <c:pt idx="25">
                  <c:v>53</c:v>
                </c:pt>
                <c:pt idx="26">
                  <c:v>103</c:v>
                </c:pt>
                <c:pt idx="27">
                  <c:v>1.9811210814590376E-3</c:v>
                </c:pt>
                <c:pt idx="28">
                  <c:v>17</c:v>
                </c:pt>
                <c:pt idx="29">
                  <c:v>34</c:v>
                </c:pt>
                <c:pt idx="30">
                  <c:v>2.2149685241314994E-3</c:v>
                </c:pt>
                <c:pt idx="31">
                  <c:v>19</c:v>
                </c:pt>
                <c:pt idx="32">
                  <c:v>30</c:v>
                </c:pt>
                <c:pt idx="33">
                  <c:v>8.2121069920225247E-4</c:v>
                </c:pt>
                <c:pt idx="34">
                  <c:v>7</c:v>
                </c:pt>
                <c:pt idx="35">
                  <c:v>13</c:v>
                </c:pt>
              </c:numCache>
            </c:numRef>
          </c:val>
          <c:extLst>
            <c:ext xmlns:c16="http://schemas.microsoft.com/office/drawing/2014/chart" uri="{C3380CC4-5D6E-409C-BE32-E72D297353CC}">
              <c16:uniqueId val="{00000004-3E70-4EDD-9F8D-DCBE254C53FD}"/>
            </c:ext>
          </c:extLst>
        </c:ser>
        <c:ser>
          <c:idx val="5"/>
          <c:order val="5"/>
          <c:tx>
            <c:strRef>
              <c:f>'[16]HO1.007'!$A$39</c:f>
              <c:strCache>
                <c:ptCount val="1"/>
                <c:pt idx="0">
                  <c:v>CAPACITACIÓN</c:v>
                </c:pt>
              </c:strCache>
            </c:strRef>
          </c:tx>
          <c:spPr>
            <a:gradFill rotWithShape="1">
              <a:gsLst>
                <a:gs pos="0">
                  <a:schemeClr val="accent6">
                    <a:satMod val="103000"/>
                    <a:lumMod val="102000"/>
                    <a:tint val="94000"/>
                  </a:schemeClr>
                </a:gs>
                <a:gs pos="50000">
                  <a:schemeClr val="accent6">
                    <a:satMod val="110000"/>
                    <a:lumMod val="100000"/>
                    <a:shade val="100000"/>
                  </a:schemeClr>
                </a:gs>
                <a:gs pos="100000">
                  <a:schemeClr val="accent6">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cat>
            <c:strRef>
              <c:f>'[16]HO1.007'!$B$31:$AK$31</c:f>
              <c:strCache>
                <c:ptCount val="36"/>
                <c:pt idx="0">
                  <c:v>ENERO</c:v>
                </c:pt>
                <c:pt idx="3">
                  <c:v>FEBRERO</c:v>
                </c:pt>
                <c:pt idx="6">
                  <c:v>MARZO</c:v>
                </c:pt>
                <c:pt idx="9">
                  <c:v>ABRIL</c:v>
                </c:pt>
                <c:pt idx="12">
                  <c:v>MAYO</c:v>
                </c:pt>
                <c:pt idx="15">
                  <c:v>JUNIO</c:v>
                </c:pt>
                <c:pt idx="18">
                  <c:v>JULIO</c:v>
                </c:pt>
                <c:pt idx="21">
                  <c:v>AGOSTO</c:v>
                </c:pt>
                <c:pt idx="24">
                  <c:v>SEPTIEMBRE</c:v>
                </c:pt>
                <c:pt idx="27">
                  <c:v>OCTUBRE</c:v>
                </c:pt>
                <c:pt idx="30">
                  <c:v>NOVIEMBRE</c:v>
                </c:pt>
                <c:pt idx="33">
                  <c:v>DICIEMBRE</c:v>
                </c:pt>
              </c:strCache>
            </c:strRef>
          </c:cat>
          <c:val>
            <c:numRef>
              <c:f>'[16]HO1.007'!$B$39:$AK$39</c:f>
              <c:numCache>
                <c:formatCode>General</c:formatCode>
                <c:ptCount val="36"/>
                <c:pt idx="0">
                  <c:v>0</c:v>
                </c:pt>
                <c:pt idx="1">
                  <c:v>0</c:v>
                </c:pt>
                <c:pt idx="2">
                  <c:v>0</c:v>
                </c:pt>
                <c:pt idx="3">
                  <c:v>4.7778308647873863E-4</c:v>
                </c:pt>
                <c:pt idx="4">
                  <c:v>4</c:v>
                </c:pt>
                <c:pt idx="5">
                  <c:v>4</c:v>
                </c:pt>
                <c:pt idx="6">
                  <c:v>9.3624081535908978E-3</c:v>
                </c:pt>
                <c:pt idx="7">
                  <c:v>79</c:v>
                </c:pt>
                <c:pt idx="8">
                  <c:v>79</c:v>
                </c:pt>
                <c:pt idx="9">
                  <c:v>7.7765995051254861E-3</c:v>
                </c:pt>
                <c:pt idx="10">
                  <c:v>66</c:v>
                </c:pt>
                <c:pt idx="11">
                  <c:v>68</c:v>
                </c:pt>
                <c:pt idx="12">
                  <c:v>2.3493480559144838E-3</c:v>
                </c:pt>
                <c:pt idx="13">
                  <c:v>20</c:v>
                </c:pt>
                <c:pt idx="14">
                  <c:v>39</c:v>
                </c:pt>
                <c:pt idx="15">
                  <c:v>4.6887820888524205E-4</c:v>
                </c:pt>
                <c:pt idx="16">
                  <c:v>4</c:v>
                </c:pt>
                <c:pt idx="17">
                  <c:v>4</c:v>
                </c:pt>
                <c:pt idx="18">
                  <c:v>5.5203194738078455E-3</c:v>
                </c:pt>
                <c:pt idx="19">
                  <c:v>47</c:v>
                </c:pt>
                <c:pt idx="20">
                  <c:v>49</c:v>
                </c:pt>
                <c:pt idx="21">
                  <c:v>3.0444964871194379E-3</c:v>
                </c:pt>
                <c:pt idx="22">
                  <c:v>26</c:v>
                </c:pt>
                <c:pt idx="23">
                  <c:v>29</c:v>
                </c:pt>
                <c:pt idx="24">
                  <c:v>2.5049516486077131E-2</c:v>
                </c:pt>
                <c:pt idx="25">
                  <c:v>215</c:v>
                </c:pt>
                <c:pt idx="26">
                  <c:v>276</c:v>
                </c:pt>
                <c:pt idx="27">
                  <c:v>1.5149749446451463E-3</c:v>
                </c:pt>
                <c:pt idx="28">
                  <c:v>13</c:v>
                </c:pt>
                <c:pt idx="29">
                  <c:v>17</c:v>
                </c:pt>
                <c:pt idx="30">
                  <c:v>1.1657729074376311E-2</c:v>
                </c:pt>
                <c:pt idx="31">
                  <c:v>100</c:v>
                </c:pt>
                <c:pt idx="32">
                  <c:v>116</c:v>
                </c:pt>
                <c:pt idx="33">
                  <c:v>1.2200844673862036E-2</c:v>
                </c:pt>
                <c:pt idx="34">
                  <c:v>104</c:v>
                </c:pt>
                <c:pt idx="35">
                  <c:v>104</c:v>
                </c:pt>
              </c:numCache>
            </c:numRef>
          </c:val>
          <c:extLst>
            <c:ext xmlns:c16="http://schemas.microsoft.com/office/drawing/2014/chart" uri="{C3380CC4-5D6E-409C-BE32-E72D297353CC}">
              <c16:uniqueId val="{00000005-3E70-4EDD-9F8D-DCBE254C53FD}"/>
            </c:ext>
          </c:extLst>
        </c:ser>
        <c:ser>
          <c:idx val="6"/>
          <c:order val="6"/>
          <c:tx>
            <c:strRef>
              <c:f>'[16]HO1.007'!$A$40</c:f>
              <c:strCache>
                <c:ptCount val="1"/>
                <c:pt idx="0">
                  <c:v>DÍAS NO JUSTIFICADOS</c:v>
                </c:pt>
              </c:strCache>
            </c:strRef>
          </c:tx>
          <c:spPr>
            <a:gradFill rotWithShape="1">
              <a:gsLst>
                <a:gs pos="0">
                  <a:schemeClr val="accent1">
                    <a:lumMod val="60000"/>
                    <a:satMod val="103000"/>
                    <a:lumMod val="102000"/>
                    <a:tint val="94000"/>
                  </a:schemeClr>
                </a:gs>
                <a:gs pos="50000">
                  <a:schemeClr val="accent1">
                    <a:lumMod val="60000"/>
                    <a:satMod val="110000"/>
                    <a:lumMod val="100000"/>
                    <a:shade val="100000"/>
                  </a:schemeClr>
                </a:gs>
                <a:gs pos="100000">
                  <a:schemeClr val="accent1">
                    <a:lumMod val="60000"/>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cat>
            <c:strRef>
              <c:f>'[16]HO1.007'!$B$31:$AK$31</c:f>
              <c:strCache>
                <c:ptCount val="36"/>
                <c:pt idx="0">
                  <c:v>ENERO</c:v>
                </c:pt>
                <c:pt idx="3">
                  <c:v>FEBRERO</c:v>
                </c:pt>
                <c:pt idx="6">
                  <c:v>MARZO</c:v>
                </c:pt>
                <c:pt idx="9">
                  <c:v>ABRIL</c:v>
                </c:pt>
                <c:pt idx="12">
                  <c:v>MAYO</c:v>
                </c:pt>
                <c:pt idx="15">
                  <c:v>JUNIO</c:v>
                </c:pt>
                <c:pt idx="18">
                  <c:v>JULIO</c:v>
                </c:pt>
                <c:pt idx="21">
                  <c:v>AGOSTO</c:v>
                </c:pt>
                <c:pt idx="24">
                  <c:v>SEPTIEMBRE</c:v>
                </c:pt>
                <c:pt idx="27">
                  <c:v>OCTUBRE</c:v>
                </c:pt>
                <c:pt idx="30">
                  <c:v>NOVIEMBRE</c:v>
                </c:pt>
                <c:pt idx="33">
                  <c:v>DICIEMBRE</c:v>
                </c:pt>
              </c:strCache>
            </c:strRef>
          </c:cat>
          <c:val>
            <c:numRef>
              <c:f>'[16]HO1.007'!$B$40:$AK$40</c:f>
              <c:numCache>
                <c:formatCode>General</c:formatCode>
                <c:ptCount val="36"/>
                <c:pt idx="0">
                  <c:v>1.3056379821958456E-3</c:v>
                </c:pt>
                <c:pt idx="1">
                  <c:v>11</c:v>
                </c:pt>
                <c:pt idx="2">
                  <c:v>185</c:v>
                </c:pt>
                <c:pt idx="3">
                  <c:v>1.9111323459149545E-3</c:v>
                </c:pt>
                <c:pt idx="4">
                  <c:v>16</c:v>
                </c:pt>
                <c:pt idx="5">
                  <c:v>122</c:v>
                </c:pt>
                <c:pt idx="6">
                  <c:v>1.1851149561507466E-3</c:v>
                </c:pt>
                <c:pt idx="7">
                  <c:v>10</c:v>
                </c:pt>
                <c:pt idx="8">
                  <c:v>82</c:v>
                </c:pt>
                <c:pt idx="9">
                  <c:v>1.4139271827500884E-3</c:v>
                </c:pt>
                <c:pt idx="10">
                  <c:v>12</c:v>
                </c:pt>
                <c:pt idx="11">
                  <c:v>155</c:v>
                </c:pt>
                <c:pt idx="12">
                  <c:v>1.1746740279572419E-3</c:v>
                </c:pt>
                <c:pt idx="13">
                  <c:v>10</c:v>
                </c:pt>
                <c:pt idx="14">
                  <c:v>121</c:v>
                </c:pt>
                <c:pt idx="15">
                  <c:v>1.0549759699917947E-3</c:v>
                </c:pt>
                <c:pt idx="16">
                  <c:v>9</c:v>
                </c:pt>
                <c:pt idx="17">
                  <c:v>94</c:v>
                </c:pt>
                <c:pt idx="18">
                  <c:v>3.4061545689452665E-3</c:v>
                </c:pt>
                <c:pt idx="19">
                  <c:v>29</c:v>
                </c:pt>
                <c:pt idx="20">
                  <c:v>227</c:v>
                </c:pt>
                <c:pt idx="21">
                  <c:v>2.8103044496487119E-3</c:v>
                </c:pt>
                <c:pt idx="22">
                  <c:v>24</c:v>
                </c:pt>
                <c:pt idx="23">
                  <c:v>345</c:v>
                </c:pt>
                <c:pt idx="24">
                  <c:v>3.0292438541302574E-3</c:v>
                </c:pt>
                <c:pt idx="25">
                  <c:v>26</c:v>
                </c:pt>
                <c:pt idx="26">
                  <c:v>315</c:v>
                </c:pt>
                <c:pt idx="27">
                  <c:v>5.0110709707493302E-3</c:v>
                </c:pt>
                <c:pt idx="28">
                  <c:v>43</c:v>
                </c:pt>
                <c:pt idx="29">
                  <c:v>403</c:v>
                </c:pt>
                <c:pt idx="30">
                  <c:v>2.3315458148752623E-3</c:v>
                </c:pt>
                <c:pt idx="31">
                  <c:v>20</c:v>
                </c:pt>
                <c:pt idx="32">
                  <c:v>229</c:v>
                </c:pt>
                <c:pt idx="33">
                  <c:v>1.4077897700610043E-3</c:v>
                </c:pt>
                <c:pt idx="34">
                  <c:v>12</c:v>
                </c:pt>
                <c:pt idx="35">
                  <c:v>181</c:v>
                </c:pt>
              </c:numCache>
            </c:numRef>
          </c:val>
          <c:extLst>
            <c:ext xmlns:c16="http://schemas.microsoft.com/office/drawing/2014/chart" uri="{C3380CC4-5D6E-409C-BE32-E72D297353CC}">
              <c16:uniqueId val="{00000006-3E70-4EDD-9F8D-DCBE254C53FD}"/>
            </c:ext>
          </c:extLst>
        </c:ser>
        <c:dLbls>
          <c:showLegendKey val="0"/>
          <c:showVal val="0"/>
          <c:showCatName val="0"/>
          <c:showSerName val="0"/>
          <c:showPercent val="0"/>
          <c:showBubbleSize val="0"/>
        </c:dLbls>
        <c:gapWidth val="150"/>
        <c:overlap val="100"/>
        <c:axId val="1120543759"/>
        <c:axId val="1"/>
      </c:barChart>
      <c:catAx>
        <c:axId val="1120543759"/>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120543759"/>
        <c:crosses val="autoZero"/>
        <c:crossBetween val="between"/>
      </c:valAx>
      <c:spPr>
        <a:noFill/>
        <a:ln w="25400">
          <a:noFill/>
        </a:ln>
      </c:spPr>
    </c:plotArea>
    <c:legend>
      <c:legendPos val="b"/>
      <c:overlay val="0"/>
      <c:spPr>
        <a:noFill/>
        <a:ln w="25400">
          <a:noFill/>
        </a:ln>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CO"/>
              <a:t>TRAMITE</a:t>
            </a:r>
            <a:r>
              <a:rPr lang="es-CO" baseline="0"/>
              <a:t> DE NOVEDADES</a:t>
            </a:r>
            <a:endParaRPr lang="es-CO"/>
          </a:p>
        </c:rich>
      </c:tx>
      <c:overlay val="0"/>
      <c:spPr>
        <a:noFill/>
        <a:ln w="25400">
          <a:noFill/>
        </a:ln>
      </c:spPr>
    </c:title>
    <c:autoTitleDeleted val="0"/>
    <c:plotArea>
      <c:layout>
        <c:manualLayout>
          <c:layoutTarget val="inner"/>
          <c:xMode val="edge"/>
          <c:yMode val="edge"/>
          <c:x val="5.2692038495188102E-2"/>
          <c:y val="0.30076443569553807"/>
          <c:w val="0.90286351706036749"/>
          <c:h val="0.61498432487605714"/>
        </c:manualLayout>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cat>
            <c:numRef>
              <c:f>'[16]HO1.008'!$B$25:$B$36</c:f>
              <c:numCache>
                <c:formatCode>General</c:formatCode>
                <c:ptCount val="12"/>
                <c:pt idx="0">
                  <c:v>20</c:v>
                </c:pt>
                <c:pt idx="1">
                  <c:v>20</c:v>
                </c:pt>
                <c:pt idx="2">
                  <c:v>20</c:v>
                </c:pt>
                <c:pt idx="3">
                  <c:v>20</c:v>
                </c:pt>
                <c:pt idx="4">
                  <c:v>20</c:v>
                </c:pt>
                <c:pt idx="5">
                  <c:v>20</c:v>
                </c:pt>
                <c:pt idx="6">
                  <c:v>20</c:v>
                </c:pt>
                <c:pt idx="7">
                  <c:v>20</c:v>
                </c:pt>
                <c:pt idx="8">
                  <c:v>20</c:v>
                </c:pt>
                <c:pt idx="9">
                  <c:v>20</c:v>
                </c:pt>
                <c:pt idx="10">
                  <c:v>20</c:v>
                </c:pt>
                <c:pt idx="11">
                  <c:v>20</c:v>
                </c:pt>
              </c:numCache>
            </c:numRef>
          </c:cat>
          <c:val>
            <c:numRef>
              <c:f>'[16]HO1.008'!$C$25:$C$36</c:f>
              <c:numCache>
                <c:formatCode>General</c:formatCode>
                <c:ptCount val="12"/>
                <c:pt idx="0">
                  <c:v>9</c:v>
                </c:pt>
                <c:pt idx="1">
                  <c:v>5</c:v>
                </c:pt>
                <c:pt idx="2">
                  <c:v>10</c:v>
                </c:pt>
                <c:pt idx="3">
                  <c:v>12</c:v>
                </c:pt>
                <c:pt idx="4">
                  <c:v>9</c:v>
                </c:pt>
                <c:pt idx="5">
                  <c:v>17</c:v>
                </c:pt>
                <c:pt idx="6">
                  <c:v>10</c:v>
                </c:pt>
                <c:pt idx="7">
                  <c:v>10</c:v>
                </c:pt>
                <c:pt idx="8">
                  <c:v>9.163333333333334</c:v>
                </c:pt>
                <c:pt idx="9">
                  <c:v>5.0533333333333337</c:v>
                </c:pt>
                <c:pt idx="10">
                  <c:v>6.1966666666666663</c:v>
                </c:pt>
                <c:pt idx="11">
                  <c:v>8.2666666666666675</c:v>
                </c:pt>
              </c:numCache>
            </c:numRef>
          </c:val>
          <c:extLst>
            <c:ext xmlns:c16="http://schemas.microsoft.com/office/drawing/2014/chart" uri="{C3380CC4-5D6E-409C-BE32-E72D297353CC}">
              <c16:uniqueId val="{00000000-20A4-4377-A748-D58A7624BAC8}"/>
            </c:ext>
          </c:extLst>
        </c:ser>
        <c:dLbls>
          <c:showLegendKey val="0"/>
          <c:showVal val="0"/>
          <c:showCatName val="0"/>
          <c:showSerName val="0"/>
          <c:showPercent val="0"/>
          <c:showBubbleSize val="0"/>
        </c:dLbls>
        <c:gapWidth val="219"/>
        <c:overlap val="-27"/>
        <c:axId val="1120533359"/>
        <c:axId val="1"/>
      </c:barChart>
      <c:lineChart>
        <c:grouping val="standard"/>
        <c:varyColors val="0"/>
        <c:ser>
          <c:idx val="1"/>
          <c:order val="1"/>
          <c:spPr>
            <a:ln w="34925" cap="rnd">
              <a:solidFill>
                <a:schemeClr val="accent2"/>
              </a:solidFill>
              <a:round/>
            </a:ln>
            <a:effectLst>
              <a:outerShdw blurRad="57150" dist="19050" dir="5400000" algn="ctr" rotWithShape="0">
                <a:srgbClr val="000000">
                  <a:alpha val="63000"/>
                </a:srgbClr>
              </a:outerShdw>
            </a:effectLst>
          </c:spPr>
          <c:marker>
            <c:symbol val="none"/>
          </c:marker>
          <c:cat>
            <c:numRef>
              <c:f>'[16]HO1.008'!$B$25:$B$36</c:f>
              <c:numCache>
                <c:formatCode>General</c:formatCode>
                <c:ptCount val="12"/>
                <c:pt idx="0">
                  <c:v>20</c:v>
                </c:pt>
                <c:pt idx="1">
                  <c:v>20</c:v>
                </c:pt>
                <c:pt idx="2">
                  <c:v>20</c:v>
                </c:pt>
                <c:pt idx="3">
                  <c:v>20</c:v>
                </c:pt>
                <c:pt idx="4">
                  <c:v>20</c:v>
                </c:pt>
                <c:pt idx="5">
                  <c:v>20</c:v>
                </c:pt>
                <c:pt idx="6">
                  <c:v>20</c:v>
                </c:pt>
                <c:pt idx="7">
                  <c:v>20</c:v>
                </c:pt>
                <c:pt idx="8">
                  <c:v>20</c:v>
                </c:pt>
                <c:pt idx="9">
                  <c:v>20</c:v>
                </c:pt>
                <c:pt idx="10">
                  <c:v>20</c:v>
                </c:pt>
                <c:pt idx="11">
                  <c:v>20</c:v>
                </c:pt>
              </c:numCache>
            </c:numRef>
          </c:cat>
          <c:val>
            <c:numRef>
              <c:f>'[16]HO1.008'!$D$25:$D$36</c:f>
              <c:numCache>
                <c:formatCode>General</c:formatCode>
                <c:ptCount val="12"/>
                <c:pt idx="0">
                  <c:v>2.2200000000000002</c:v>
                </c:pt>
                <c:pt idx="1">
                  <c:v>4</c:v>
                </c:pt>
                <c:pt idx="2">
                  <c:v>2</c:v>
                </c:pt>
                <c:pt idx="3">
                  <c:v>1.6666666666666667</c:v>
                </c:pt>
                <c:pt idx="4">
                  <c:v>2.2222222222222223</c:v>
                </c:pt>
                <c:pt idx="5">
                  <c:v>1.1764705882352942</c:v>
                </c:pt>
                <c:pt idx="6">
                  <c:v>2</c:v>
                </c:pt>
                <c:pt idx="7">
                  <c:v>2</c:v>
                </c:pt>
                <c:pt idx="8">
                  <c:v>2.1826118588577663</c:v>
                </c:pt>
                <c:pt idx="9">
                  <c:v>3.9577836411609497</c:v>
                </c:pt>
                <c:pt idx="10">
                  <c:v>3.2275416890801507</c:v>
                </c:pt>
                <c:pt idx="11">
                  <c:v>2.419354838709677</c:v>
                </c:pt>
              </c:numCache>
            </c:numRef>
          </c:val>
          <c:smooth val="0"/>
          <c:extLst>
            <c:ext xmlns:c16="http://schemas.microsoft.com/office/drawing/2014/chart" uri="{C3380CC4-5D6E-409C-BE32-E72D297353CC}">
              <c16:uniqueId val="{00000001-20A4-4377-A748-D58A7624BAC8}"/>
            </c:ext>
          </c:extLst>
        </c:ser>
        <c:dLbls>
          <c:showLegendKey val="0"/>
          <c:showVal val="0"/>
          <c:showCatName val="0"/>
          <c:showSerName val="0"/>
          <c:showPercent val="0"/>
          <c:showBubbleSize val="0"/>
        </c:dLbls>
        <c:marker val="1"/>
        <c:smooth val="0"/>
        <c:axId val="1120533359"/>
        <c:axId val="1"/>
      </c:lineChart>
      <c:catAx>
        <c:axId val="1120533359"/>
        <c:scaling>
          <c:orientation val="minMax"/>
        </c:scaling>
        <c:delete val="0"/>
        <c:axPos val="b"/>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120533359"/>
        <c:crosses val="autoZero"/>
        <c:crossBetween val="between"/>
      </c:valAx>
      <c:spPr>
        <a:noFill/>
        <a:ln w="25400">
          <a:noFill/>
        </a:ln>
      </c:spPr>
    </c:plotArea>
    <c:legend>
      <c:legendPos val="b"/>
      <c:overlay val="0"/>
      <c:spPr>
        <a:noFill/>
        <a:ln w="25400">
          <a:noFill/>
        </a:ln>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legend>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rPr lang="es-CO"/>
              <a:t>PROVISION</a:t>
            </a:r>
            <a:r>
              <a:rPr lang="es-CO" baseline="0"/>
              <a:t> OPORTUNA DE VACANTES</a:t>
            </a:r>
            <a:endParaRPr lang="es-CO"/>
          </a:p>
        </c:rich>
      </c:tx>
      <c:layout>
        <c:manualLayout>
          <c:xMode val="edge"/>
          <c:yMode val="edge"/>
          <c:x val="0.20620298815043792"/>
          <c:y val="2.3931623931623933E-2"/>
        </c:manualLayout>
      </c:layout>
      <c:overlay val="0"/>
      <c:spPr>
        <a:noFill/>
        <a:ln w="25400">
          <a:noFill/>
        </a:ln>
      </c:spPr>
    </c:title>
    <c:autoTitleDeleted val="0"/>
    <c:plotArea>
      <c:layout>
        <c:manualLayout>
          <c:layoutTarget val="inner"/>
          <c:xMode val="edge"/>
          <c:yMode val="edge"/>
          <c:x val="5.2692038495188102E-2"/>
          <c:y val="0.30076443569553807"/>
          <c:w val="0.83629636920384953"/>
          <c:h val="0.61498432487605714"/>
        </c:manualLayout>
      </c:layout>
      <c:barChart>
        <c:barDir val="col"/>
        <c:grouping val="clustered"/>
        <c:varyColors val="0"/>
        <c:ser>
          <c:idx val="0"/>
          <c:order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'[18]H01.009'!$A$24:$A$27</c:f>
              <c:numCache>
                <c:formatCode>m/d/yyyy</c:formatCode>
                <c:ptCount val="4"/>
                <c:pt idx="0">
                  <c:v>44285</c:v>
                </c:pt>
                <c:pt idx="1">
                  <c:v>44377</c:v>
                </c:pt>
                <c:pt idx="2">
                  <c:v>44469</c:v>
                </c:pt>
                <c:pt idx="3">
                  <c:v>44560</c:v>
                </c:pt>
              </c:numCache>
            </c:numRef>
          </c:cat>
          <c:val>
            <c:numRef>
              <c:f>'[18]H01.009'!$B$24:$B$27</c:f>
              <c:numCache>
                <c:formatCode>0</c:formatCode>
                <c:ptCount val="4"/>
                <c:pt idx="0">
                  <c:v>60</c:v>
                </c:pt>
                <c:pt idx="1">
                  <c:v>60</c:v>
                </c:pt>
                <c:pt idx="2">
                  <c:v>60</c:v>
                </c:pt>
                <c:pt idx="3">
                  <c:v>60</c:v>
                </c:pt>
              </c:numCache>
            </c:numRef>
          </c:val>
          <c:extLst>
            <c:ext xmlns:c16="http://schemas.microsoft.com/office/drawing/2014/chart" uri="{C3380CC4-5D6E-409C-BE32-E72D297353CC}">
              <c16:uniqueId val="{00000000-1D01-4B91-AEA4-B41F59555E67}"/>
            </c:ext>
          </c:extLst>
        </c:ser>
        <c:ser>
          <c:idx val="1"/>
          <c:order val="1"/>
          <c:spPr>
            <a:gradFill rotWithShape="1">
              <a:gsLst>
                <a:gs pos="0">
                  <a:schemeClr val="accent2">
                    <a:satMod val="103000"/>
                    <a:lumMod val="102000"/>
                    <a:tint val="94000"/>
                  </a:schemeClr>
                </a:gs>
                <a:gs pos="50000">
                  <a:schemeClr val="accent2">
                    <a:satMod val="110000"/>
                    <a:lumMod val="100000"/>
                    <a:shade val="100000"/>
                  </a:schemeClr>
                </a:gs>
                <a:gs pos="100000">
                  <a:schemeClr val="accent2">
                    <a:lumMod val="99000"/>
                    <a:satMod val="120000"/>
                    <a:shade val="78000"/>
                  </a:schemeClr>
                </a:gs>
              </a:gsLst>
              <a:lin ang="5400000" scaled="0"/>
            </a:gradFill>
            <a:ln>
              <a:noFill/>
            </a:ln>
            <a:effectLst>
              <a:outerShdw blurRad="57150" dist="19050" dir="5400000" algn="ctr" rotWithShape="0">
                <a:srgbClr val="000000">
                  <a:alpha val="63000"/>
                </a:srgbClr>
              </a:outerShdw>
            </a:effectLst>
            <a:scene3d>
              <a:camera prst="orthographicFront">
                <a:rot lat="0" lon="0" rev="0"/>
              </a:camera>
              <a:lightRig rig="threePt" dir="t">
                <a:rot lat="0" lon="0" rev="1200000"/>
              </a:lightRig>
            </a:scene3d>
            <a:sp3d>
              <a:bevelT w="63500" h="25400"/>
            </a:sp3d>
          </c:spPr>
          <c:invertIfNegative val="0"/>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'[18]H01.009'!$A$24:$A$27</c:f>
              <c:numCache>
                <c:formatCode>m/d/yyyy</c:formatCode>
                <c:ptCount val="4"/>
                <c:pt idx="0">
                  <c:v>44285</c:v>
                </c:pt>
                <c:pt idx="1">
                  <c:v>44377</c:v>
                </c:pt>
                <c:pt idx="2">
                  <c:v>44469</c:v>
                </c:pt>
                <c:pt idx="3">
                  <c:v>44560</c:v>
                </c:pt>
              </c:numCache>
            </c:numRef>
          </c:cat>
          <c:val>
            <c:numRef>
              <c:f>'[18]H01.009'!$C$24:$C$27</c:f>
              <c:numCache>
                <c:formatCode>0</c:formatCode>
                <c:ptCount val="4"/>
                <c:pt idx="0">
                  <c:v>62</c:v>
                </c:pt>
                <c:pt idx="1">
                  <c:v>85</c:v>
                </c:pt>
                <c:pt idx="2">
                  <c:v>22</c:v>
                </c:pt>
                <c:pt idx="3">
                  <c:v>19</c:v>
                </c:pt>
              </c:numCache>
            </c:numRef>
          </c:val>
          <c:extLst>
            <c:ext xmlns:c16="http://schemas.microsoft.com/office/drawing/2014/chart" uri="{C3380CC4-5D6E-409C-BE32-E72D297353CC}">
              <c16:uniqueId val="{00000001-1D01-4B91-AEA4-B41F59555E67}"/>
            </c:ext>
          </c:extLst>
        </c:ser>
        <c:dLbls>
          <c:showLegendKey val="0"/>
          <c:showVal val="0"/>
          <c:showCatName val="0"/>
          <c:showSerName val="0"/>
          <c:showPercent val="0"/>
          <c:showBubbleSize val="0"/>
        </c:dLbls>
        <c:gapWidth val="219"/>
        <c:overlap val="-27"/>
        <c:axId val="1120546671"/>
        <c:axId val="1"/>
      </c:barChart>
      <c:lineChart>
        <c:grouping val="standard"/>
        <c:varyColors val="0"/>
        <c:ser>
          <c:idx val="2"/>
          <c:order val="2"/>
          <c:spPr>
            <a:ln w="34925" cap="rnd">
              <a:solidFill>
                <a:schemeClr val="accent3"/>
              </a:solidFill>
              <a:round/>
            </a:ln>
            <a:effectLst>
              <a:outerShdw blurRad="57150" dist="19050" dir="5400000" algn="ctr" rotWithShape="0">
                <a:srgbClr val="000000">
                  <a:alpha val="63000"/>
                </a:srgbClr>
              </a:outerShdw>
            </a:effectLst>
          </c:spPr>
          <c:marker>
            <c:symbol val="none"/>
          </c:marker>
          <c:dLbls>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'[18]H01.009'!$A$24:$A$27</c:f>
              <c:numCache>
                <c:formatCode>m/d/yyyy</c:formatCode>
                <c:ptCount val="4"/>
                <c:pt idx="0">
                  <c:v>44285</c:v>
                </c:pt>
                <c:pt idx="1">
                  <c:v>44377</c:v>
                </c:pt>
                <c:pt idx="2">
                  <c:v>44469</c:v>
                </c:pt>
                <c:pt idx="3">
                  <c:v>44560</c:v>
                </c:pt>
              </c:numCache>
            </c:numRef>
          </c:cat>
          <c:val>
            <c:numRef>
              <c:f>'[18]H01.009'!$D$24:$D$27</c:f>
              <c:numCache>
                <c:formatCode>0%</c:formatCode>
                <c:ptCount val="4"/>
                <c:pt idx="0">
                  <c:v>1.03</c:v>
                </c:pt>
                <c:pt idx="1">
                  <c:v>0.76470000000000005</c:v>
                </c:pt>
                <c:pt idx="2">
                  <c:v>0.36666666666666664</c:v>
                </c:pt>
                <c:pt idx="3">
                  <c:v>0.31666666666666665</c:v>
                </c:pt>
              </c:numCache>
            </c:numRef>
          </c:val>
          <c:smooth val="0"/>
          <c:extLst>
            <c:ext xmlns:c16="http://schemas.microsoft.com/office/drawing/2014/chart" uri="{C3380CC4-5D6E-409C-BE32-E72D297353CC}">
              <c16:uniqueId val="{00000002-1D01-4B91-AEA4-B41F59555E67}"/>
            </c:ext>
          </c:extLst>
        </c:ser>
        <c:dLbls>
          <c:showLegendKey val="0"/>
          <c:showVal val="0"/>
          <c:showCatName val="0"/>
          <c:showSerName val="0"/>
          <c:showPercent val="0"/>
          <c:showBubbleSize val="0"/>
        </c:dLbls>
        <c:marker val="1"/>
        <c:smooth val="0"/>
        <c:axId val="3"/>
        <c:axId val="4"/>
      </c:lineChart>
      <c:dateAx>
        <c:axId val="1120546671"/>
        <c:scaling>
          <c:orientation val="minMax"/>
        </c:scaling>
        <c:delete val="0"/>
        <c:axPos val="b"/>
        <c:numFmt formatCode="m/d/yyyy" sourceLinked="0"/>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
        <c:crosses val="autoZero"/>
        <c:auto val="1"/>
        <c:lblOffset val="100"/>
        <c:baseTimeUnit val="months"/>
      </c:dateAx>
      <c:valAx>
        <c:axId val="1"/>
        <c:scaling>
          <c:orientation val="minMax"/>
        </c:scaling>
        <c:delete val="0"/>
        <c:axPos val="l"/>
        <c:majorGridlines>
          <c:spPr>
            <a:ln w="9525" cap="flat" cmpd="sng" algn="ctr">
              <a:solidFill>
                <a:schemeClr val="lt1">
                  <a:lumMod val="95000"/>
                  <a:alpha val="10000"/>
                </a:schemeClr>
              </a:solidFill>
              <a:round/>
            </a:ln>
            <a:effectLst/>
          </c:spPr>
        </c:majorGridlines>
        <c:numFmt formatCode="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1120546671"/>
        <c:crosses val="autoZero"/>
        <c:crossBetween val="between"/>
      </c:valAx>
      <c:dateAx>
        <c:axId val="3"/>
        <c:scaling>
          <c:orientation val="minMax"/>
        </c:scaling>
        <c:delete val="1"/>
        <c:axPos val="b"/>
        <c:numFmt formatCode="m/d/yyyy" sourceLinked="1"/>
        <c:majorTickMark val="out"/>
        <c:minorTickMark val="none"/>
        <c:tickLblPos val="nextTo"/>
        <c:crossAx val="4"/>
        <c:crosses val="autoZero"/>
        <c:auto val="1"/>
        <c:lblOffset val="100"/>
        <c:baseTimeUnit val="months"/>
      </c:dateAx>
      <c:valAx>
        <c:axId val="4"/>
        <c:scaling>
          <c:orientation val="minMax"/>
        </c:scaling>
        <c:delete val="0"/>
        <c:axPos val="r"/>
        <c:numFmt formatCode="0%"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CO"/>
          </a:p>
        </c:txPr>
        <c:crossAx val="3"/>
        <c:crosses val="max"/>
        <c:crossBetween val="between"/>
      </c:valAx>
      <c:spPr>
        <a:noFill/>
        <a:ln w="25400">
          <a:noFill/>
        </a:ln>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CO"/>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CO"/>
              <a:t>Cobertura en programas de capacitación</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CO"/>
        </a:p>
      </c:txPr>
    </c:title>
    <c:autoTitleDeleted val="0"/>
    <c:plotArea>
      <c:layout/>
      <c:barChart>
        <c:barDir val="col"/>
        <c:grouping val="clustered"/>
        <c:varyColors val="0"/>
        <c:ser>
          <c:idx val="0"/>
          <c:order val="0"/>
          <c:tx>
            <c:strRef>
              <c:f>'[19]H03.002'!$P$27</c:f>
              <c:strCache>
                <c:ptCount val="1"/>
                <c:pt idx="0">
                  <c:v>2013</c:v>
                </c:pt>
              </c:strCache>
            </c:strRef>
          </c:tx>
          <c:spPr>
            <a:solidFill>
              <a:schemeClr val="accent1">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'[19]H03.002'!$P$27:$P$34</c:f>
              <c:numCache>
                <c:formatCode>General</c:formatCode>
                <c:ptCount val="8"/>
                <c:pt idx="0">
                  <c:v>2013</c:v>
                </c:pt>
                <c:pt idx="1">
                  <c:v>2014</c:v>
                </c:pt>
                <c:pt idx="2">
                  <c:v>2015</c:v>
                </c:pt>
                <c:pt idx="3">
                  <c:v>2016</c:v>
                </c:pt>
                <c:pt idx="4">
                  <c:v>2017</c:v>
                </c:pt>
                <c:pt idx="5">
                  <c:v>2018</c:v>
                </c:pt>
                <c:pt idx="6">
                  <c:v>2019</c:v>
                </c:pt>
                <c:pt idx="7">
                  <c:v>2020</c:v>
                </c:pt>
              </c:numCache>
            </c:numRef>
          </c:cat>
          <c:val>
            <c:numRef>
              <c:f>'[19]H03.002'!$Q$27</c:f>
              <c:numCache>
                <c:formatCode>General</c:formatCode>
                <c:ptCount val="1"/>
                <c:pt idx="0">
                  <c:v>0.8</c:v>
                </c:pt>
              </c:numCache>
            </c:numRef>
          </c:val>
          <c:extLst>
            <c:ext xmlns:c16="http://schemas.microsoft.com/office/drawing/2014/chart" uri="{C3380CC4-5D6E-409C-BE32-E72D297353CC}">
              <c16:uniqueId val="{00000000-337B-46D7-BE5E-74E97AB899AB}"/>
            </c:ext>
          </c:extLst>
        </c:ser>
        <c:ser>
          <c:idx val="1"/>
          <c:order val="1"/>
          <c:tx>
            <c:strRef>
              <c:f>'[19]H03.002'!$P$28</c:f>
              <c:strCache>
                <c:ptCount val="1"/>
                <c:pt idx="0">
                  <c:v>2014</c:v>
                </c:pt>
              </c:strCache>
            </c:strRef>
          </c:tx>
          <c:spPr>
            <a:solidFill>
              <a:schemeClr val="accent2">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'[19]H03.002'!$P$27:$P$34</c:f>
              <c:numCache>
                <c:formatCode>General</c:formatCode>
                <c:ptCount val="8"/>
                <c:pt idx="0">
                  <c:v>2013</c:v>
                </c:pt>
                <c:pt idx="1">
                  <c:v>2014</c:v>
                </c:pt>
                <c:pt idx="2">
                  <c:v>2015</c:v>
                </c:pt>
                <c:pt idx="3">
                  <c:v>2016</c:v>
                </c:pt>
                <c:pt idx="4">
                  <c:v>2017</c:v>
                </c:pt>
                <c:pt idx="5">
                  <c:v>2018</c:v>
                </c:pt>
                <c:pt idx="6">
                  <c:v>2019</c:v>
                </c:pt>
                <c:pt idx="7">
                  <c:v>2020</c:v>
                </c:pt>
              </c:numCache>
            </c:numRef>
          </c:cat>
          <c:val>
            <c:numRef>
              <c:f>'[19]H03.002'!$Q$28</c:f>
              <c:numCache>
                <c:formatCode>General</c:formatCode>
                <c:ptCount val="1"/>
                <c:pt idx="0">
                  <c:v>0.6</c:v>
                </c:pt>
              </c:numCache>
            </c:numRef>
          </c:val>
          <c:extLst>
            <c:ext xmlns:c16="http://schemas.microsoft.com/office/drawing/2014/chart" uri="{C3380CC4-5D6E-409C-BE32-E72D297353CC}">
              <c16:uniqueId val="{00000001-337B-46D7-BE5E-74E97AB899AB}"/>
            </c:ext>
          </c:extLst>
        </c:ser>
        <c:ser>
          <c:idx val="2"/>
          <c:order val="2"/>
          <c:tx>
            <c:strRef>
              <c:f>'[19]H03.002'!$P$29</c:f>
              <c:strCache>
                <c:ptCount val="1"/>
                <c:pt idx="0">
                  <c:v>2015</c:v>
                </c:pt>
              </c:strCache>
            </c:strRef>
          </c:tx>
          <c:spPr>
            <a:solidFill>
              <a:schemeClr val="accent3">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'[19]H03.002'!$P$27:$P$34</c:f>
              <c:numCache>
                <c:formatCode>General</c:formatCode>
                <c:ptCount val="8"/>
                <c:pt idx="0">
                  <c:v>2013</c:v>
                </c:pt>
                <c:pt idx="1">
                  <c:v>2014</c:v>
                </c:pt>
                <c:pt idx="2">
                  <c:v>2015</c:v>
                </c:pt>
                <c:pt idx="3">
                  <c:v>2016</c:v>
                </c:pt>
                <c:pt idx="4">
                  <c:v>2017</c:v>
                </c:pt>
                <c:pt idx="5">
                  <c:v>2018</c:v>
                </c:pt>
                <c:pt idx="6">
                  <c:v>2019</c:v>
                </c:pt>
                <c:pt idx="7">
                  <c:v>2020</c:v>
                </c:pt>
              </c:numCache>
            </c:numRef>
          </c:cat>
          <c:val>
            <c:numRef>
              <c:f>'[19]H03.002'!$Q$29</c:f>
              <c:numCache>
                <c:formatCode>General</c:formatCode>
                <c:ptCount val="1"/>
                <c:pt idx="0">
                  <c:v>0.95</c:v>
                </c:pt>
              </c:numCache>
            </c:numRef>
          </c:val>
          <c:extLst>
            <c:ext xmlns:c16="http://schemas.microsoft.com/office/drawing/2014/chart" uri="{C3380CC4-5D6E-409C-BE32-E72D297353CC}">
              <c16:uniqueId val="{00000002-337B-46D7-BE5E-74E97AB899AB}"/>
            </c:ext>
          </c:extLst>
        </c:ser>
        <c:ser>
          <c:idx val="3"/>
          <c:order val="3"/>
          <c:tx>
            <c:strRef>
              <c:f>'[19]H03.002'!$P$30</c:f>
              <c:strCache>
                <c:ptCount val="1"/>
                <c:pt idx="0">
                  <c:v>2016</c:v>
                </c:pt>
              </c:strCache>
            </c:strRef>
          </c:tx>
          <c:spPr>
            <a:solidFill>
              <a:schemeClr val="accent4">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'[19]H03.002'!$P$27:$P$34</c:f>
              <c:numCache>
                <c:formatCode>General</c:formatCode>
                <c:ptCount val="8"/>
                <c:pt idx="0">
                  <c:v>2013</c:v>
                </c:pt>
                <c:pt idx="1">
                  <c:v>2014</c:v>
                </c:pt>
                <c:pt idx="2">
                  <c:v>2015</c:v>
                </c:pt>
                <c:pt idx="3">
                  <c:v>2016</c:v>
                </c:pt>
                <c:pt idx="4">
                  <c:v>2017</c:v>
                </c:pt>
                <c:pt idx="5">
                  <c:v>2018</c:v>
                </c:pt>
                <c:pt idx="6">
                  <c:v>2019</c:v>
                </c:pt>
                <c:pt idx="7">
                  <c:v>2020</c:v>
                </c:pt>
              </c:numCache>
            </c:numRef>
          </c:cat>
          <c:val>
            <c:numRef>
              <c:f>'[19]H03.002'!$Q$30</c:f>
              <c:numCache>
                <c:formatCode>General</c:formatCode>
                <c:ptCount val="1"/>
                <c:pt idx="0">
                  <c:v>0.41</c:v>
                </c:pt>
              </c:numCache>
            </c:numRef>
          </c:val>
          <c:extLst>
            <c:ext xmlns:c16="http://schemas.microsoft.com/office/drawing/2014/chart" uri="{C3380CC4-5D6E-409C-BE32-E72D297353CC}">
              <c16:uniqueId val="{00000003-337B-46D7-BE5E-74E97AB899AB}"/>
            </c:ext>
          </c:extLst>
        </c:ser>
        <c:ser>
          <c:idx val="4"/>
          <c:order val="4"/>
          <c:tx>
            <c:v>2017</c:v>
          </c:tx>
          <c:spPr>
            <a:solidFill>
              <a:schemeClr val="accent5">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'[19]H03.002'!$P$27:$P$34</c:f>
              <c:numCache>
                <c:formatCode>General</c:formatCode>
                <c:ptCount val="8"/>
                <c:pt idx="0">
                  <c:v>2013</c:v>
                </c:pt>
                <c:pt idx="1">
                  <c:v>2014</c:v>
                </c:pt>
                <c:pt idx="2">
                  <c:v>2015</c:v>
                </c:pt>
                <c:pt idx="3">
                  <c:v>2016</c:v>
                </c:pt>
                <c:pt idx="4">
                  <c:v>2017</c:v>
                </c:pt>
                <c:pt idx="5">
                  <c:v>2018</c:v>
                </c:pt>
                <c:pt idx="6">
                  <c:v>2019</c:v>
                </c:pt>
                <c:pt idx="7">
                  <c:v>2020</c:v>
                </c:pt>
              </c:numCache>
            </c:numRef>
          </c:cat>
          <c:val>
            <c:numRef>
              <c:f>'[19]H03.002'!$C$25</c:f>
              <c:numCache>
                <c:formatCode>General</c:formatCode>
                <c:ptCount val="1"/>
                <c:pt idx="0">
                  <c:v>0.51</c:v>
                </c:pt>
              </c:numCache>
            </c:numRef>
          </c:val>
          <c:extLst>
            <c:ext xmlns:c16="http://schemas.microsoft.com/office/drawing/2014/chart" uri="{C3380CC4-5D6E-409C-BE32-E72D297353CC}">
              <c16:uniqueId val="{00000004-337B-46D7-BE5E-74E97AB899AB}"/>
            </c:ext>
          </c:extLst>
        </c:ser>
        <c:ser>
          <c:idx val="5"/>
          <c:order val="5"/>
          <c:tx>
            <c:v>2018</c:v>
          </c:tx>
          <c:spPr>
            <a:solidFill>
              <a:schemeClr val="accent6">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'[19]H03.002'!$P$27:$P$34</c:f>
              <c:numCache>
                <c:formatCode>General</c:formatCode>
                <c:ptCount val="8"/>
                <c:pt idx="0">
                  <c:v>2013</c:v>
                </c:pt>
                <c:pt idx="1">
                  <c:v>2014</c:v>
                </c:pt>
                <c:pt idx="2">
                  <c:v>2015</c:v>
                </c:pt>
                <c:pt idx="3">
                  <c:v>2016</c:v>
                </c:pt>
                <c:pt idx="4">
                  <c:v>2017</c:v>
                </c:pt>
                <c:pt idx="5">
                  <c:v>2018</c:v>
                </c:pt>
                <c:pt idx="6">
                  <c:v>2019</c:v>
                </c:pt>
                <c:pt idx="7">
                  <c:v>2020</c:v>
                </c:pt>
              </c:numCache>
            </c:numRef>
          </c:cat>
          <c:val>
            <c:numRef>
              <c:f>'[19]H03.002'!$C$26</c:f>
              <c:numCache>
                <c:formatCode>General</c:formatCode>
                <c:ptCount val="1"/>
                <c:pt idx="0">
                  <c:v>0.45</c:v>
                </c:pt>
              </c:numCache>
            </c:numRef>
          </c:val>
          <c:extLst>
            <c:ext xmlns:c16="http://schemas.microsoft.com/office/drawing/2014/chart" uri="{C3380CC4-5D6E-409C-BE32-E72D297353CC}">
              <c16:uniqueId val="{00000005-337B-46D7-BE5E-74E97AB899AB}"/>
            </c:ext>
          </c:extLst>
        </c:ser>
        <c:ser>
          <c:idx val="6"/>
          <c:order val="6"/>
          <c:tx>
            <c:v>2019</c:v>
          </c:tx>
          <c:spPr>
            <a:solidFill>
              <a:schemeClr val="accent1">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numRef>
              <c:f>'[19]H03.002'!$P$27:$P$34</c:f>
              <c:numCache>
                <c:formatCode>General</c:formatCode>
                <c:ptCount val="8"/>
                <c:pt idx="0">
                  <c:v>2013</c:v>
                </c:pt>
                <c:pt idx="1">
                  <c:v>2014</c:v>
                </c:pt>
                <c:pt idx="2">
                  <c:v>2015</c:v>
                </c:pt>
                <c:pt idx="3">
                  <c:v>2016</c:v>
                </c:pt>
                <c:pt idx="4">
                  <c:v>2017</c:v>
                </c:pt>
                <c:pt idx="5">
                  <c:v>2018</c:v>
                </c:pt>
                <c:pt idx="6">
                  <c:v>2019</c:v>
                </c:pt>
                <c:pt idx="7">
                  <c:v>2020</c:v>
                </c:pt>
              </c:numCache>
            </c:numRef>
          </c:cat>
          <c:val>
            <c:numRef>
              <c:f>'[19]H03.002'!$C$27</c:f>
              <c:numCache>
                <c:formatCode>General</c:formatCode>
                <c:ptCount val="1"/>
                <c:pt idx="0">
                  <c:v>0.54</c:v>
                </c:pt>
              </c:numCache>
            </c:numRef>
          </c:val>
          <c:extLst>
            <c:ext xmlns:c16="http://schemas.microsoft.com/office/drawing/2014/chart" uri="{C3380CC4-5D6E-409C-BE32-E72D297353CC}">
              <c16:uniqueId val="{00000006-337B-46D7-BE5E-74E97AB899AB}"/>
            </c:ext>
          </c:extLst>
        </c:ser>
        <c:ser>
          <c:idx val="7"/>
          <c:order val="7"/>
          <c:tx>
            <c:v>2020</c:v>
          </c:tx>
          <c:spPr>
            <a:solidFill>
              <a:schemeClr val="accent2">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Ref>
              <c:f>'[19]H03.002'!$C$28</c:f>
              <c:numCache>
                <c:formatCode>General</c:formatCode>
                <c:ptCount val="1"/>
                <c:pt idx="0">
                  <c:v>0.95</c:v>
                </c:pt>
              </c:numCache>
            </c:numRef>
          </c:val>
          <c:extLst>
            <c:ext xmlns:c16="http://schemas.microsoft.com/office/drawing/2014/chart" uri="{C3380CC4-5D6E-409C-BE32-E72D297353CC}">
              <c16:uniqueId val="{00000007-337B-46D7-BE5E-74E97AB899AB}"/>
            </c:ext>
          </c:extLst>
        </c:ser>
        <c:ser>
          <c:idx val="8"/>
          <c:order val="8"/>
          <c:tx>
            <c:strRef>
              <c:f>[20]Hoja2!$P$34</c:f>
              <c:strCache>
                <c:ptCount val="1"/>
                <c:pt idx="0">
                  <c:v>2021</c:v>
                </c:pt>
              </c:strCache>
            </c:strRef>
          </c:tx>
          <c:spPr>
            <a:solidFill>
              <a:schemeClr val="accent3">
                <a:lumMod val="60000"/>
                <a:alpha val="85000"/>
              </a:schemeClr>
            </a:solidFill>
            <a:ln w="9525" cap="flat" cmpd="sng" algn="ctr">
              <a:solidFill>
                <a:schemeClr val="lt1">
                  <a:alpha val="50000"/>
                </a:schemeClr>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val>
            <c:numLit>
              <c:formatCode>General</c:formatCode>
              <c:ptCount val="1"/>
              <c:pt idx="0">
                <c:v>1</c:v>
              </c:pt>
            </c:numLit>
          </c:val>
          <c:extLst>
            <c:ext xmlns:c16="http://schemas.microsoft.com/office/drawing/2014/chart" uri="{C3380CC4-5D6E-409C-BE32-E72D297353CC}">
              <c16:uniqueId val="{00000008-337B-46D7-BE5E-74E97AB899AB}"/>
            </c:ext>
          </c:extLst>
        </c:ser>
        <c:dLbls>
          <c:dLblPos val="inEnd"/>
          <c:showLegendKey val="0"/>
          <c:showVal val="1"/>
          <c:showCatName val="0"/>
          <c:showSerName val="0"/>
          <c:showPercent val="0"/>
          <c:showBubbleSize val="0"/>
        </c:dLbls>
        <c:gapWidth val="65"/>
        <c:axId val="-1851874160"/>
        <c:axId val="-1851872528"/>
      </c:barChart>
      <c:catAx>
        <c:axId val="-1851874160"/>
        <c:scaling>
          <c:orientation val="minMax"/>
        </c:scaling>
        <c:delete val="1"/>
        <c:axPos val="b"/>
        <c:title>
          <c:tx>
            <c:rich>
              <a:bodyPr rot="0" spcFirstLastPara="1" vertOverflow="ellipsis" vert="horz" wrap="square" anchor="ctr" anchorCtr="1"/>
              <a:lstStyle/>
              <a:p>
                <a:pPr>
                  <a:defRPr sz="900" b="1" i="0" u="none" strike="noStrike" kern="1200" baseline="0">
                    <a:solidFill>
                      <a:schemeClr val="dk1">
                        <a:lumMod val="75000"/>
                        <a:lumOff val="25000"/>
                      </a:schemeClr>
                    </a:solidFill>
                    <a:latin typeface="+mn-lt"/>
                    <a:ea typeface="+mn-ea"/>
                    <a:cs typeface="+mn-cs"/>
                  </a:defRPr>
                </a:pPr>
                <a:r>
                  <a:rPr lang="es-CO"/>
                  <a:t>AÑOS</a:t>
                </a:r>
              </a:p>
            </c:rich>
          </c:tx>
          <c:overlay val="0"/>
          <c:spPr>
            <a:noFill/>
            <a:ln>
              <a:noFill/>
            </a:ln>
            <a:effectLst/>
          </c:spPr>
          <c:txPr>
            <a:bodyPr rot="0" spcFirstLastPara="1" vertOverflow="ellipsis" vert="horz" wrap="square" anchor="ctr" anchorCtr="1"/>
            <a:lstStyle/>
            <a:p>
              <a:pPr>
                <a:defRPr sz="900" b="1" i="0" u="none" strike="noStrike" kern="1200" baseline="0">
                  <a:solidFill>
                    <a:schemeClr val="dk1">
                      <a:lumMod val="75000"/>
                      <a:lumOff val="25000"/>
                    </a:schemeClr>
                  </a:solidFill>
                  <a:latin typeface="+mn-lt"/>
                  <a:ea typeface="+mn-ea"/>
                  <a:cs typeface="+mn-cs"/>
                </a:defRPr>
              </a:pPr>
              <a:endParaRPr lang="es-CO"/>
            </a:p>
          </c:txPr>
        </c:title>
        <c:numFmt formatCode="General" sourceLinked="1"/>
        <c:majorTickMark val="none"/>
        <c:minorTickMark val="none"/>
        <c:tickLblPos val="nextTo"/>
        <c:crossAx val="-1851872528"/>
        <c:crosses val="autoZero"/>
        <c:auto val="1"/>
        <c:lblAlgn val="ctr"/>
        <c:lblOffset val="100"/>
        <c:noMultiLvlLbl val="0"/>
      </c:catAx>
      <c:valAx>
        <c:axId val="-1851872528"/>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title>
          <c:tx>
            <c:rich>
              <a:bodyPr rot="-5400000" spcFirstLastPara="1" vertOverflow="ellipsis" vert="horz" wrap="square" anchor="ctr" anchorCtr="1"/>
              <a:lstStyle/>
              <a:p>
                <a:pPr>
                  <a:defRPr sz="900" b="1" i="0" u="none" strike="noStrike" kern="1200" baseline="0">
                    <a:solidFill>
                      <a:schemeClr val="dk1">
                        <a:lumMod val="75000"/>
                        <a:lumOff val="25000"/>
                      </a:schemeClr>
                    </a:solidFill>
                    <a:latin typeface="+mn-lt"/>
                    <a:ea typeface="+mn-ea"/>
                    <a:cs typeface="+mn-cs"/>
                  </a:defRPr>
                </a:pPr>
                <a:r>
                  <a:rPr lang="es-CO"/>
                  <a:t>LOGRO</a:t>
                </a:r>
              </a:p>
            </c:rich>
          </c:tx>
          <c:overlay val="0"/>
          <c:spPr>
            <a:noFill/>
            <a:ln>
              <a:noFill/>
            </a:ln>
            <a:effectLst/>
          </c:spPr>
          <c:txPr>
            <a:bodyPr rot="-5400000" spcFirstLastPara="1" vertOverflow="ellipsis" vert="horz" wrap="square" anchor="ctr" anchorCtr="1"/>
            <a:lstStyle/>
            <a:p>
              <a:pPr>
                <a:defRPr sz="900" b="1" i="0" u="none" strike="noStrike" kern="1200" baseline="0">
                  <a:solidFill>
                    <a:schemeClr val="dk1">
                      <a:lumMod val="75000"/>
                      <a:lumOff val="25000"/>
                    </a:schemeClr>
                  </a:solidFill>
                  <a:latin typeface="+mn-lt"/>
                  <a:ea typeface="+mn-ea"/>
                  <a:cs typeface="+mn-cs"/>
                </a:defRPr>
              </a:pPr>
              <a:endParaRPr lang="es-CO"/>
            </a:p>
          </c:txPr>
        </c:title>
        <c:numFmt formatCode="General" sourceLinked="1"/>
        <c:majorTickMark val="none"/>
        <c:minorTickMark val="none"/>
        <c:tickLblPos val="nextTo"/>
        <c:crossAx val="-1851874160"/>
        <c:crosses val="autoZero"/>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CO"/>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CO"/>
    </a:p>
  </c:txPr>
  <c:printSettings>
    <c:headerFooter/>
    <c:pageMargins b="0.75" l="0.7" r="0.7" t="0.75" header="0.3" footer="0.3"/>
    <c:pageSetup orientation="portrait"/>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PORCETAJE DE INSCRIPCIONES</a:t>
            </a:r>
            <a:r>
              <a:rPr lang="en-US" baseline="0"/>
              <a:t> TRAMITAS</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barChart>
        <c:barDir val="col"/>
        <c:grouping val="clustered"/>
        <c:varyColors val="0"/>
        <c:ser>
          <c:idx val="0"/>
          <c:order val="0"/>
          <c:spPr>
            <a:solidFill>
              <a:schemeClr val="accent1"/>
            </a:solidFill>
            <a:ln>
              <a:noFill/>
            </a:ln>
            <a:effectLst/>
          </c:spPr>
          <c:invertIfNegative val="0"/>
          <c:cat>
            <c:strRef>
              <c:f>'[21]H04.001.01'!$A$32:$B$32</c:f>
              <c:strCache>
                <c:ptCount val="2"/>
                <c:pt idx="0">
                  <c:v>AÑO</c:v>
                </c:pt>
                <c:pt idx="1">
                  <c:v>CUMPLIMIENTO</c:v>
                </c:pt>
              </c:strCache>
            </c:strRef>
          </c:cat>
          <c:val>
            <c:numRef>
              <c:f>'[21]H04.001.01'!$A$33:$B$33</c:f>
              <c:numCache>
                <c:formatCode>General</c:formatCode>
                <c:ptCount val="2"/>
                <c:pt idx="0">
                  <c:v>2021</c:v>
                </c:pt>
                <c:pt idx="1">
                  <c:v>0.99</c:v>
                </c:pt>
              </c:numCache>
            </c:numRef>
          </c:val>
          <c:extLst>
            <c:ext xmlns:c16="http://schemas.microsoft.com/office/drawing/2014/chart" uri="{C3380CC4-5D6E-409C-BE32-E72D297353CC}">
              <c16:uniqueId val="{00000000-BE3A-4B10-928A-3C1A0BBA22FC}"/>
            </c:ext>
          </c:extLst>
        </c:ser>
        <c:ser>
          <c:idx val="1"/>
          <c:order val="1"/>
          <c:spPr>
            <a:solidFill>
              <a:schemeClr val="accent2"/>
            </a:solidFill>
            <a:ln>
              <a:noFill/>
            </a:ln>
            <a:effectLst/>
          </c:spPr>
          <c:invertIfNegative val="0"/>
          <c:cat>
            <c:strRef>
              <c:f>'[21]H04.001.01'!$A$32:$B$32</c:f>
              <c:strCache>
                <c:ptCount val="2"/>
                <c:pt idx="0">
                  <c:v>AÑO</c:v>
                </c:pt>
                <c:pt idx="1">
                  <c:v>CUMPLIMIENTO</c:v>
                </c:pt>
              </c:strCache>
            </c:strRef>
          </c:cat>
          <c:val>
            <c:numRef>
              <c:f>'[21]H04.001.01'!$A$34:$B$34</c:f>
              <c:numCache>
                <c:formatCode>General</c:formatCode>
                <c:ptCount val="2"/>
                <c:pt idx="0">
                  <c:v>2022</c:v>
                </c:pt>
                <c:pt idx="1">
                  <c:v>0.81</c:v>
                </c:pt>
              </c:numCache>
            </c:numRef>
          </c:val>
          <c:extLst>
            <c:ext xmlns:c16="http://schemas.microsoft.com/office/drawing/2014/chart" uri="{C3380CC4-5D6E-409C-BE32-E72D297353CC}">
              <c16:uniqueId val="{00000001-BE3A-4B10-928A-3C1A0BBA22FC}"/>
            </c:ext>
          </c:extLst>
        </c:ser>
        <c:dLbls>
          <c:showLegendKey val="0"/>
          <c:showVal val="0"/>
          <c:showCatName val="0"/>
          <c:showSerName val="0"/>
          <c:showPercent val="0"/>
          <c:showBubbleSize val="0"/>
        </c:dLbls>
        <c:gapWidth val="219"/>
        <c:overlap val="-27"/>
        <c:axId val="1484276176"/>
        <c:axId val="1484263280"/>
      </c:barChart>
      <c:catAx>
        <c:axId val="14842761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84263280"/>
        <c:crosses val="autoZero"/>
        <c:auto val="1"/>
        <c:lblAlgn val="ctr"/>
        <c:lblOffset val="100"/>
        <c:noMultiLvlLbl val="0"/>
      </c:catAx>
      <c:valAx>
        <c:axId val="1484263280"/>
        <c:scaling>
          <c:orientation val="minMax"/>
        </c:scaling>
        <c:delete val="0"/>
        <c:axPos val="l"/>
        <c:majorGridlines>
          <c:spPr>
            <a:ln w="9525" cap="flat" cmpd="sng" algn="ctr">
              <a:solidFill>
                <a:schemeClr val="tx1">
                  <a:lumMod val="15000"/>
                  <a:lumOff val="85000"/>
                </a:schemeClr>
              </a:solidFill>
              <a:round/>
            </a:ln>
            <a:effectLst/>
          </c:spPr>
        </c:majorGridlines>
        <c:title>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s-CO"/>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484276176"/>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1" i="0" u="none" strike="noStrike" baseline="0">
                <a:solidFill>
                  <a:srgbClr val="333333"/>
                </a:solidFill>
                <a:latin typeface="Arial"/>
                <a:ea typeface="Arial"/>
                <a:cs typeface="Arial"/>
              </a:defRPr>
            </a:pPr>
            <a:r>
              <a:rPr lang="en-US"/>
              <a:t>TIEMPO PROMEDIO DE EJECUCION DEL SUBPROCESO DE ASCENSO DOCENTE 2277
</a:t>
            </a:r>
          </a:p>
        </c:rich>
      </c:tx>
      <c:layout>
        <c:manualLayout>
          <c:xMode val="edge"/>
          <c:yMode val="edge"/>
          <c:x val="7.5149758454106277E-2"/>
          <c:y val="9.2592665318331473E-3"/>
        </c:manualLayout>
      </c:layout>
      <c:overlay val="0"/>
      <c:spPr>
        <a:noFill/>
        <a:ln w="25400">
          <a:noFill/>
        </a:ln>
      </c:spPr>
    </c:title>
    <c:autoTitleDeleted val="0"/>
    <c:plotArea>
      <c:layout/>
      <c:barChart>
        <c:barDir val="col"/>
        <c:grouping val="clustered"/>
        <c:varyColors val="0"/>
        <c:ser>
          <c:idx val="0"/>
          <c:order val="0"/>
          <c:tx>
            <c:v>semestre 1</c:v>
          </c:tx>
          <c:spPr>
            <a:solidFill>
              <a:srgbClr val="4F81BD"/>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4"/>
              <c:pt idx="0">
                <c:v>2017</c:v>
              </c:pt>
              <c:pt idx="1">
                <c:v>2018</c:v>
              </c:pt>
              <c:pt idx="2">
                <c:v>2019</c:v>
              </c:pt>
              <c:pt idx="3">
                <c:v>2020</c:v>
              </c:pt>
            </c:numLit>
          </c:cat>
          <c:val>
            <c:numLit>
              <c:formatCode>General</c:formatCode>
              <c:ptCount val="4"/>
              <c:pt idx="0">
                <c:v>69</c:v>
              </c:pt>
              <c:pt idx="1">
                <c:v>30</c:v>
              </c:pt>
              <c:pt idx="2">
                <c:v>25</c:v>
              </c:pt>
              <c:pt idx="3">
                <c:v>6</c:v>
              </c:pt>
            </c:numLit>
          </c:val>
          <c:extLst>
            <c:ext xmlns:c16="http://schemas.microsoft.com/office/drawing/2014/chart" uri="{C3380CC4-5D6E-409C-BE32-E72D297353CC}">
              <c16:uniqueId val="{00000000-EEE3-4AB0-9AA3-2BC24C8C3B39}"/>
            </c:ext>
          </c:extLst>
        </c:ser>
        <c:ser>
          <c:idx val="1"/>
          <c:order val="1"/>
          <c:tx>
            <c:v>semestre 2</c:v>
          </c:tx>
          <c:spPr>
            <a:solidFill>
              <a:srgbClr val="C0504D"/>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4"/>
              <c:pt idx="0">
                <c:v>2017</c:v>
              </c:pt>
              <c:pt idx="1">
                <c:v>2018</c:v>
              </c:pt>
              <c:pt idx="2">
                <c:v>2019</c:v>
              </c:pt>
              <c:pt idx="3">
                <c:v>2020</c:v>
              </c:pt>
            </c:numLit>
          </c:cat>
          <c:val>
            <c:numLit>
              <c:formatCode>General</c:formatCode>
              <c:ptCount val="4"/>
              <c:pt idx="0">
                <c:v>39</c:v>
              </c:pt>
              <c:pt idx="1">
                <c:v>29</c:v>
              </c:pt>
              <c:pt idx="2">
                <c:v>26</c:v>
              </c:pt>
              <c:pt idx="3">
                <c:v>31</c:v>
              </c:pt>
            </c:numLit>
          </c:val>
          <c:extLst>
            <c:ext xmlns:c16="http://schemas.microsoft.com/office/drawing/2014/chart" uri="{C3380CC4-5D6E-409C-BE32-E72D297353CC}">
              <c16:uniqueId val="{00000001-EEE3-4AB0-9AA3-2BC24C8C3B39}"/>
            </c:ext>
          </c:extLst>
        </c:ser>
        <c:ser>
          <c:idx val="2"/>
          <c:order val="2"/>
          <c:tx>
            <c:v>total</c:v>
          </c:tx>
          <c:spPr>
            <a:solidFill>
              <a:srgbClr val="9BBB59"/>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4"/>
              <c:pt idx="0">
                <c:v>2017</c:v>
              </c:pt>
              <c:pt idx="1">
                <c:v>2018</c:v>
              </c:pt>
              <c:pt idx="2">
                <c:v>2019</c:v>
              </c:pt>
              <c:pt idx="3">
                <c:v>2020</c:v>
              </c:pt>
            </c:numLit>
          </c:cat>
          <c:val>
            <c:numLit>
              <c:formatCode>General</c:formatCode>
              <c:ptCount val="4"/>
              <c:pt idx="0">
                <c:v>61</c:v>
              </c:pt>
              <c:pt idx="1">
                <c:v>29</c:v>
              </c:pt>
              <c:pt idx="2">
                <c:v>25</c:v>
              </c:pt>
              <c:pt idx="3">
                <c:v>19</c:v>
              </c:pt>
            </c:numLit>
          </c:val>
          <c:extLst>
            <c:ext xmlns:c16="http://schemas.microsoft.com/office/drawing/2014/chart" uri="{C3380CC4-5D6E-409C-BE32-E72D297353CC}">
              <c16:uniqueId val="{00000002-EEE3-4AB0-9AA3-2BC24C8C3B39}"/>
            </c:ext>
          </c:extLst>
        </c:ser>
        <c:dLbls>
          <c:showLegendKey val="0"/>
          <c:showVal val="0"/>
          <c:showCatName val="0"/>
          <c:showSerName val="0"/>
          <c:showPercent val="0"/>
          <c:showBubbleSize val="0"/>
        </c:dLbls>
        <c:gapWidth val="219"/>
        <c:overlap val="-27"/>
        <c:axId val="1124333343"/>
        <c:axId val="1"/>
      </c:barChart>
      <c:catAx>
        <c:axId val="112433334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1124333343"/>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a:lstStyle/>
          <a:p>
            <a:pPr rtl="0">
              <a:defRPr sz="900" b="0" i="0" u="none" strike="noStrike" baseline="0">
                <a:solidFill>
                  <a:srgbClr val="333333"/>
                </a:solidFill>
                <a:latin typeface="Calibri"/>
                <a:ea typeface="Calibri"/>
                <a:cs typeface="Calibri"/>
              </a:defRPr>
            </a:pPr>
            <a:endParaRPr lang="es-CO"/>
          </a:p>
        </c:txPr>
      </c:dTable>
      <c:spPr>
        <a:noFill/>
        <a:ln w="25400">
          <a:noFill/>
        </a:ln>
      </c:spPr>
    </c:plotArea>
    <c:legend>
      <c:legendPos val="b"/>
      <c:overlay val="0"/>
      <c:spPr>
        <a:noFill/>
        <a:ln w="25400">
          <a:noFill/>
        </a:ln>
      </c:spPr>
      <c:txPr>
        <a:bodyPr/>
        <a:lstStyle/>
        <a:p>
          <a:pPr>
            <a:defRPr sz="825"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b="1" i="0" u="none" strike="noStrike" baseline="0">
                <a:solidFill>
                  <a:srgbClr val="333333"/>
                </a:solidFill>
                <a:latin typeface="Arial"/>
                <a:ea typeface="Arial"/>
                <a:cs typeface="Arial"/>
              </a:defRPr>
            </a:pPr>
            <a:r>
              <a:rPr lang="en-US"/>
              <a:t>TIEMPO PROMEDIO DE EJECUCION DEL SUBPROCESO ASCENSO EN EL ESCALAFON DOCENTE</a:t>
            </a:r>
          </a:p>
        </c:rich>
      </c:tx>
      <c:layout>
        <c:manualLayout>
          <c:xMode val="edge"/>
          <c:yMode val="edge"/>
          <c:x val="0.20591666666666666"/>
          <c:y val="4.16667624576125E-2"/>
        </c:manualLayout>
      </c:layout>
      <c:overlay val="0"/>
      <c:spPr>
        <a:noFill/>
        <a:ln w="25400">
          <a:noFill/>
        </a:ln>
      </c:spPr>
    </c:title>
    <c:autoTitleDeleted val="0"/>
    <c:plotArea>
      <c:layout/>
      <c:barChart>
        <c:barDir val="col"/>
        <c:grouping val="clustered"/>
        <c:varyColors val="0"/>
        <c:ser>
          <c:idx val="0"/>
          <c:order val="0"/>
          <c:tx>
            <c:v>semestre 1</c:v>
          </c:tx>
          <c:spPr>
            <a:solidFill>
              <a:srgbClr val="4F81BD"/>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4"/>
              <c:pt idx="0">
                <c:v>2017</c:v>
              </c:pt>
              <c:pt idx="1">
                <c:v>2018</c:v>
              </c:pt>
              <c:pt idx="2">
                <c:v>2019</c:v>
              </c:pt>
              <c:pt idx="3">
                <c:v>2020</c:v>
              </c:pt>
            </c:numLit>
          </c:cat>
          <c:val>
            <c:numLit>
              <c:formatCode>General</c:formatCode>
              <c:ptCount val="4"/>
              <c:pt idx="0">
                <c:v>69</c:v>
              </c:pt>
              <c:pt idx="1">
                <c:v>30</c:v>
              </c:pt>
              <c:pt idx="2">
                <c:v>25</c:v>
              </c:pt>
              <c:pt idx="3">
                <c:v>6</c:v>
              </c:pt>
            </c:numLit>
          </c:val>
          <c:extLst>
            <c:ext xmlns:c16="http://schemas.microsoft.com/office/drawing/2014/chart" uri="{C3380CC4-5D6E-409C-BE32-E72D297353CC}">
              <c16:uniqueId val="{00000000-C486-4AEF-9E6C-69F519955DF5}"/>
            </c:ext>
          </c:extLst>
        </c:ser>
        <c:ser>
          <c:idx val="1"/>
          <c:order val="1"/>
          <c:tx>
            <c:v>semestre 2</c:v>
          </c:tx>
          <c:spPr>
            <a:solidFill>
              <a:srgbClr val="C0504D"/>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Lit>
              <c:formatCode>General</c:formatCode>
              <c:ptCount val="4"/>
              <c:pt idx="0">
                <c:v>2017</c:v>
              </c:pt>
              <c:pt idx="1">
                <c:v>2018</c:v>
              </c:pt>
              <c:pt idx="2">
                <c:v>2019</c:v>
              </c:pt>
              <c:pt idx="3">
                <c:v>2020</c:v>
              </c:pt>
            </c:numLit>
          </c:cat>
          <c:val>
            <c:numLit>
              <c:formatCode>General</c:formatCode>
              <c:ptCount val="4"/>
              <c:pt idx="0">
                <c:v>39</c:v>
              </c:pt>
              <c:pt idx="1">
                <c:v>29</c:v>
              </c:pt>
              <c:pt idx="2">
                <c:v>26</c:v>
              </c:pt>
              <c:pt idx="3">
                <c:v>31</c:v>
              </c:pt>
            </c:numLit>
          </c:val>
          <c:extLst>
            <c:ext xmlns:c16="http://schemas.microsoft.com/office/drawing/2014/chart" uri="{C3380CC4-5D6E-409C-BE32-E72D297353CC}">
              <c16:uniqueId val="{00000001-C486-4AEF-9E6C-69F519955DF5}"/>
            </c:ext>
          </c:extLst>
        </c:ser>
        <c:dLbls>
          <c:showLegendKey val="0"/>
          <c:showVal val="0"/>
          <c:showCatName val="0"/>
          <c:showSerName val="0"/>
          <c:showPercent val="0"/>
          <c:showBubbleSize val="0"/>
        </c:dLbls>
        <c:gapWidth val="219"/>
        <c:overlap val="-27"/>
        <c:axId val="1124326271"/>
        <c:axId val="1"/>
      </c:barChart>
      <c:catAx>
        <c:axId val="112432627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1124326271"/>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a:lstStyle/>
          <a:p>
            <a:pPr rtl="0">
              <a:defRPr sz="900" b="0" i="0" u="none" strike="noStrike" baseline="0">
                <a:solidFill>
                  <a:srgbClr val="333333"/>
                </a:solidFill>
                <a:latin typeface="Calibri"/>
                <a:ea typeface="Calibri"/>
                <a:cs typeface="Calibri"/>
              </a:defRPr>
            </a:pPr>
            <a:endParaRPr lang="es-CO"/>
          </a:p>
        </c:txPr>
      </c:dTable>
      <c:spPr>
        <a:noFill/>
        <a:ln w="25400">
          <a:noFill/>
        </a:ln>
      </c:spPr>
    </c:plotArea>
    <c:legend>
      <c:legendPos val="b"/>
      <c:overlay val="0"/>
      <c:spPr>
        <a:noFill/>
        <a:ln w="25400">
          <a:noFill/>
        </a:ln>
      </c:spPr>
      <c:txPr>
        <a:bodyPr/>
        <a:lstStyle/>
        <a:p>
          <a:pPr>
            <a:defRPr sz="825"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400" b="0" i="0" u="none" strike="noStrike" baseline="0">
                <a:solidFill>
                  <a:srgbClr val="FFFFFF"/>
                </a:solidFill>
                <a:latin typeface="Arial Black"/>
                <a:ea typeface="Arial Black"/>
                <a:cs typeface="Arial Black"/>
              </a:defRPr>
            </a:pPr>
            <a:r>
              <a:rPr lang="en-US"/>
              <a:t>REUBICACIONES Y ASCENSOS EN EL ESCALAFON DOCENTE 1278 </a:t>
            </a:r>
          </a:p>
        </c:rich>
      </c:tx>
      <c:overlay val="0"/>
      <c:spPr>
        <a:noFill/>
        <a:ln w="25400">
          <a:noFill/>
        </a:ln>
      </c:spPr>
    </c:title>
    <c:autoTitleDeleted val="0"/>
    <c:plotArea>
      <c:layout>
        <c:manualLayout>
          <c:layoutTarget val="inner"/>
          <c:xMode val="edge"/>
          <c:yMode val="edge"/>
          <c:x val="8.3233814523184596E-2"/>
          <c:y val="0.30076443569553807"/>
          <c:w val="0.87232174103237092"/>
          <c:h val="0.56412766112569257"/>
        </c:manualLayout>
      </c:layout>
      <c:barChart>
        <c:barDir val="col"/>
        <c:grouping val="clustered"/>
        <c:varyColors val="0"/>
        <c:ser>
          <c:idx val="0"/>
          <c:order val="0"/>
          <c:spPr>
            <a:solidFill>
              <a:srgbClr val="5B9BD5"/>
            </a:solidFill>
            <a:ln w="25400">
              <a:noFill/>
            </a:ln>
          </c:spPr>
          <c:invertIfNegative val="0"/>
          <c:dPt>
            <c:idx val="0"/>
            <c:invertIfNegative val="0"/>
            <c:bubble3D val="0"/>
            <c:spPr>
              <a:solidFill>
                <a:srgbClr val="FF0000"/>
              </a:solidFill>
              <a:ln w="25400">
                <a:noFill/>
              </a:ln>
            </c:spPr>
            <c:extLst>
              <c:ext xmlns:c16="http://schemas.microsoft.com/office/drawing/2014/chart" uri="{C3380CC4-5D6E-409C-BE32-E72D297353CC}">
                <c16:uniqueId val="{00000000-8C34-4A44-A1C0-3DBB3A26A4C5}"/>
              </c:ext>
            </c:extLst>
          </c:dPt>
          <c:dPt>
            <c:idx val="1"/>
            <c:invertIfNegative val="0"/>
            <c:bubble3D val="0"/>
            <c:spPr>
              <a:solidFill>
                <a:srgbClr val="A5A5A5"/>
              </a:solidFill>
              <a:ln w="25400">
                <a:noFill/>
              </a:ln>
            </c:spPr>
            <c:extLst>
              <c:ext xmlns:c16="http://schemas.microsoft.com/office/drawing/2014/chart" uri="{C3380CC4-5D6E-409C-BE32-E72D297353CC}">
                <c16:uniqueId val="{00000001-8C34-4A44-A1C0-3DBB3A26A4C5}"/>
              </c:ext>
            </c:extLst>
          </c:dPt>
          <c:dLbls>
            <c:dLbl>
              <c:idx val="1"/>
              <c:tx>
                <c:rich>
                  <a:bodyPr/>
                  <a:lstStyle/>
                  <a:p>
                    <a:pPr>
                      <a:defRPr sz="1100" b="0" i="0" u="none" strike="noStrike" baseline="0">
                        <a:solidFill>
                          <a:srgbClr val="FFFFFF"/>
                        </a:solidFill>
                        <a:latin typeface="Arial Black"/>
                        <a:ea typeface="Arial Black"/>
                        <a:cs typeface="Arial Black"/>
                      </a:defRPr>
                    </a:pPr>
                    <a:r>
                      <a:rPr lang="en-US"/>
                      <a:t>41%</a:t>
                    </a:r>
                  </a:p>
                </c:rich>
              </c:tx>
              <c:spPr>
                <a:noFill/>
                <a:ln w="25400">
                  <a:noFill/>
                </a:ln>
              </c:spPr>
              <c:dLblPos val="outEnd"/>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8C34-4A44-A1C0-3DBB3A26A4C5}"/>
                </c:ext>
              </c:extLst>
            </c:dLbl>
            <c:spPr>
              <a:noFill/>
              <a:ln w="25400">
                <a:noFill/>
              </a:ln>
            </c:spPr>
            <c:txPr>
              <a:bodyPr wrap="square" lIns="38100" tIns="19050" rIns="38100" bIns="19050" anchor="ctr">
                <a:spAutoFit/>
              </a:bodyPr>
              <a:lstStyle/>
              <a:p>
                <a:pPr>
                  <a:defRPr sz="1100" b="0" i="0" u="none" strike="noStrike" baseline="0">
                    <a:solidFill>
                      <a:srgbClr val="FFFFFF"/>
                    </a:solidFill>
                    <a:latin typeface="Arial Black"/>
                    <a:ea typeface="Arial Black"/>
                    <a:cs typeface="Arial Black"/>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'[22]H04.001.03'!$N$28:$P$28</c:f>
              <c:strCache>
                <c:ptCount val="3"/>
                <c:pt idx="0">
                  <c:v>% DE SOLICITUDES REVISADAS</c:v>
                </c:pt>
                <c:pt idx="1">
                  <c:v>% DE DOCENTES REUBICADOS</c:v>
                </c:pt>
              </c:strCache>
            </c:strRef>
          </c:cat>
          <c:val>
            <c:numRef>
              <c:f>'[22]H04.001.03'!$N$29:$P$29</c:f>
              <c:numCache>
                <c:formatCode>General</c:formatCode>
                <c:ptCount val="3"/>
                <c:pt idx="0">
                  <c:v>1</c:v>
                </c:pt>
                <c:pt idx="1">
                  <c:v>0.67300000000000004</c:v>
                </c:pt>
              </c:numCache>
            </c:numRef>
          </c:val>
          <c:extLst>
            <c:ext xmlns:c16="http://schemas.microsoft.com/office/drawing/2014/chart" uri="{C3380CC4-5D6E-409C-BE32-E72D297353CC}">
              <c16:uniqueId val="{00000002-8C34-4A44-A1C0-3DBB3A26A4C5}"/>
            </c:ext>
          </c:extLst>
        </c:ser>
        <c:ser>
          <c:idx val="1"/>
          <c:order val="1"/>
          <c:spPr>
            <a:solidFill>
              <a:srgbClr val="ED7D31"/>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'[22]H04.001.03'!$N$28:$P$28</c:f>
              <c:strCache>
                <c:ptCount val="3"/>
                <c:pt idx="0">
                  <c:v>% DE SOLICITUDES REVISADAS</c:v>
                </c:pt>
                <c:pt idx="1">
                  <c:v>% DE DOCENTES REUBICADOS</c:v>
                </c:pt>
              </c:strCache>
            </c:strRef>
          </c:cat>
          <c:val>
            <c:numRef>
              <c:f>'[22]H04.001.03'!$N$30:$P$30</c:f>
              <c:numCache>
                <c:formatCode>General</c:formatCode>
                <c:ptCount val="3"/>
              </c:numCache>
            </c:numRef>
          </c:val>
          <c:extLst>
            <c:ext xmlns:c16="http://schemas.microsoft.com/office/drawing/2014/chart" uri="{C3380CC4-5D6E-409C-BE32-E72D297353CC}">
              <c16:uniqueId val="{00000003-8C34-4A44-A1C0-3DBB3A26A4C5}"/>
            </c:ext>
          </c:extLst>
        </c:ser>
        <c:dLbls>
          <c:showLegendKey val="0"/>
          <c:showVal val="0"/>
          <c:showCatName val="0"/>
          <c:showSerName val="0"/>
          <c:showPercent val="0"/>
          <c:showBubbleSize val="0"/>
        </c:dLbls>
        <c:gapWidth val="219"/>
        <c:overlap val="-27"/>
        <c:axId val="1120540431"/>
        <c:axId val="1"/>
      </c:barChart>
      <c:catAx>
        <c:axId val="112054043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FFFFFF"/>
                </a:solidFill>
                <a:latin typeface="Arial Black"/>
                <a:ea typeface="Arial Black"/>
                <a:cs typeface="Arial Black"/>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6350">
            <a:noFill/>
          </a:ln>
        </c:spPr>
        <c:txPr>
          <a:bodyPr rot="0" vert="horz"/>
          <a:lstStyle/>
          <a:p>
            <a:pPr>
              <a:defRPr sz="900" b="0" i="0" u="none" strike="noStrike" baseline="0">
                <a:solidFill>
                  <a:srgbClr val="FFFFFF"/>
                </a:solidFill>
                <a:latin typeface="Arial Black"/>
                <a:ea typeface="Arial Black"/>
                <a:cs typeface="Arial Black"/>
              </a:defRPr>
            </a:pPr>
            <a:endParaRPr lang="es-CO"/>
          </a:p>
        </c:txPr>
        <c:crossAx val="1120540431"/>
        <c:crosses val="autoZero"/>
        <c:crossBetween val="between"/>
      </c:valAx>
      <c:spPr>
        <a:noFill/>
        <a:ln w="25400">
          <a:noFill/>
        </a:ln>
      </c:spPr>
    </c:plotArea>
    <c:legend>
      <c:legendPos val="b"/>
      <c:overlay val="0"/>
      <c:spPr>
        <a:noFill/>
        <a:ln w="25400">
          <a:noFill/>
        </a:ln>
      </c:spPr>
      <c:txPr>
        <a:bodyPr/>
        <a:lstStyle/>
        <a:p>
          <a:pPr>
            <a:defRPr sz="825"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tx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a:lstStyle/>
          <a:p>
            <a:pPr>
              <a:defRPr sz="1400" b="1" i="0" u="none" strike="noStrike" baseline="0">
                <a:solidFill>
                  <a:srgbClr val="FFFFFF"/>
                </a:solidFill>
                <a:latin typeface="Arial"/>
                <a:ea typeface="Arial"/>
                <a:cs typeface="Arial"/>
              </a:defRPr>
            </a:pPr>
            <a:r>
              <a:rPr lang="en-US"/>
              <a:t>PORCENTAJE  DE EVALUACIONES DE DESEMPEÑO DEL PERSONAL DOCENTE NOMBRADO EN PROPIEDAD SEGÚN DECRETO 1278, REGISTRADAS EN EL SISTEMA</a:t>
            </a:r>
          </a:p>
        </c:rich>
      </c:tx>
      <c:layout>
        <c:manualLayout>
          <c:xMode val="edge"/>
          <c:yMode val="edge"/>
          <c:x val="0.11798765991947342"/>
          <c:y val="1.0436600328376486E-2"/>
        </c:manualLayout>
      </c:layout>
      <c:overlay val="0"/>
      <c:spPr>
        <a:solidFill>
          <a:srgbClr val="C0504D"/>
        </a:solidFill>
        <a:ln w="25400">
          <a:noFill/>
        </a:ln>
      </c:spPr>
    </c:title>
    <c:autoTitleDeleted val="0"/>
    <c:plotArea>
      <c:layout>
        <c:manualLayout>
          <c:layoutTarget val="inner"/>
          <c:xMode val="edge"/>
          <c:yMode val="edge"/>
          <c:x val="4.8218208919934676E-2"/>
          <c:y val="0.1073050459429136"/>
          <c:w val="0.89773039251769959"/>
          <c:h val="0.68565418156293845"/>
        </c:manualLayout>
      </c:layout>
      <c:barChart>
        <c:barDir val="col"/>
        <c:grouping val="clustered"/>
        <c:varyColors val="0"/>
        <c:ser>
          <c:idx val="0"/>
          <c:order val="0"/>
          <c:tx>
            <c:strRef>
              <c:f>'[23]H04.006.01'!$J$33</c:f>
              <c:strCache>
                <c:ptCount val="1"/>
                <c:pt idx="0">
                  <c:v>2017</c:v>
                </c:pt>
              </c:strCache>
            </c:strRef>
          </c:tx>
          <c:spPr>
            <a:solidFill>
              <a:srgbClr val="5B9BD5"/>
            </a:solidFill>
            <a:ln w="25400">
              <a:noFill/>
            </a:ln>
          </c:spPr>
          <c:invertIfNegative val="0"/>
          <c:cat>
            <c:strRef>
              <c:f>'[23]H04.006.01'!$I$34:$I$35</c:f>
              <c:strCache>
                <c:ptCount val="2"/>
                <c:pt idx="0">
                  <c:v>PORCENTAJE</c:v>
                </c:pt>
              </c:strCache>
            </c:strRef>
          </c:cat>
          <c:val>
            <c:numRef>
              <c:f>'[23]H04.006.01'!$J$34:$J$35</c:f>
              <c:numCache>
                <c:formatCode>General</c:formatCode>
                <c:ptCount val="2"/>
                <c:pt idx="0">
                  <c:v>0.98</c:v>
                </c:pt>
              </c:numCache>
            </c:numRef>
          </c:val>
          <c:extLst>
            <c:ext xmlns:c16="http://schemas.microsoft.com/office/drawing/2014/chart" uri="{C3380CC4-5D6E-409C-BE32-E72D297353CC}">
              <c16:uniqueId val="{00000000-D436-4416-AA57-CE164375C1FB}"/>
            </c:ext>
          </c:extLst>
        </c:ser>
        <c:ser>
          <c:idx val="1"/>
          <c:order val="1"/>
          <c:tx>
            <c:strRef>
              <c:f>'[23]H04.006.01'!$K$33</c:f>
              <c:strCache>
                <c:ptCount val="1"/>
                <c:pt idx="0">
                  <c:v>2018</c:v>
                </c:pt>
              </c:strCache>
            </c:strRef>
          </c:tx>
          <c:spPr>
            <a:solidFill>
              <a:srgbClr val="ED7D31"/>
            </a:solidFill>
            <a:ln w="25400">
              <a:noFill/>
            </a:ln>
          </c:spPr>
          <c:invertIfNegative val="0"/>
          <c:cat>
            <c:strRef>
              <c:f>'[23]H04.006.01'!$I$34:$I$35</c:f>
              <c:strCache>
                <c:ptCount val="2"/>
                <c:pt idx="0">
                  <c:v>PORCENTAJE</c:v>
                </c:pt>
              </c:strCache>
            </c:strRef>
          </c:cat>
          <c:val>
            <c:numRef>
              <c:f>'[23]H04.006.01'!$K$34:$K$35</c:f>
              <c:numCache>
                <c:formatCode>General</c:formatCode>
                <c:ptCount val="2"/>
                <c:pt idx="0">
                  <c:v>0.98</c:v>
                </c:pt>
              </c:numCache>
            </c:numRef>
          </c:val>
          <c:extLst>
            <c:ext xmlns:c16="http://schemas.microsoft.com/office/drawing/2014/chart" uri="{C3380CC4-5D6E-409C-BE32-E72D297353CC}">
              <c16:uniqueId val="{00000001-D436-4416-AA57-CE164375C1FB}"/>
            </c:ext>
          </c:extLst>
        </c:ser>
        <c:ser>
          <c:idx val="2"/>
          <c:order val="2"/>
          <c:tx>
            <c:strRef>
              <c:f>'[23]H04.006.01'!$L$33</c:f>
              <c:strCache>
                <c:ptCount val="1"/>
                <c:pt idx="0">
                  <c:v>2017</c:v>
                </c:pt>
              </c:strCache>
            </c:strRef>
          </c:tx>
          <c:spPr>
            <a:solidFill>
              <a:srgbClr val="A5A5A5"/>
            </a:solidFill>
            <a:ln w="25400">
              <a:noFill/>
            </a:ln>
          </c:spPr>
          <c:invertIfNegative val="0"/>
          <c:cat>
            <c:strRef>
              <c:f>'[23]H04.006.01'!$I$34:$I$35</c:f>
              <c:strCache>
                <c:ptCount val="2"/>
                <c:pt idx="0">
                  <c:v>PORCENTAJE</c:v>
                </c:pt>
              </c:strCache>
            </c:strRef>
          </c:cat>
          <c:val>
            <c:numRef>
              <c:f>'[23]H04.006.01'!$L$34:$L$35</c:f>
              <c:numCache>
                <c:formatCode>General</c:formatCode>
                <c:ptCount val="2"/>
                <c:pt idx="0">
                  <c:v>0.98</c:v>
                </c:pt>
              </c:numCache>
            </c:numRef>
          </c:val>
          <c:extLst>
            <c:ext xmlns:c16="http://schemas.microsoft.com/office/drawing/2014/chart" uri="{C3380CC4-5D6E-409C-BE32-E72D297353CC}">
              <c16:uniqueId val="{00000002-D436-4416-AA57-CE164375C1FB}"/>
            </c:ext>
          </c:extLst>
        </c:ser>
        <c:ser>
          <c:idx val="3"/>
          <c:order val="3"/>
          <c:tx>
            <c:strRef>
              <c:f>'[23]H04.006.01'!$M$33</c:f>
              <c:strCache>
                <c:ptCount val="1"/>
              </c:strCache>
            </c:strRef>
          </c:tx>
          <c:spPr>
            <a:solidFill>
              <a:srgbClr val="FFC000"/>
            </a:solidFill>
            <a:ln w="25400">
              <a:noFill/>
            </a:ln>
          </c:spPr>
          <c:invertIfNegative val="0"/>
          <c:cat>
            <c:strRef>
              <c:f>'[23]H04.006.01'!$I$34:$I$35</c:f>
              <c:strCache>
                <c:ptCount val="2"/>
                <c:pt idx="0">
                  <c:v>PORCENTAJE</c:v>
                </c:pt>
              </c:strCache>
            </c:strRef>
          </c:cat>
          <c:val>
            <c:numRef>
              <c:f>'[23]H04.006.01'!$M$34:$M$35</c:f>
              <c:numCache>
                <c:formatCode>General</c:formatCode>
                <c:ptCount val="2"/>
              </c:numCache>
            </c:numRef>
          </c:val>
          <c:extLst>
            <c:ext xmlns:c16="http://schemas.microsoft.com/office/drawing/2014/chart" uri="{C3380CC4-5D6E-409C-BE32-E72D297353CC}">
              <c16:uniqueId val="{00000003-D436-4416-AA57-CE164375C1FB}"/>
            </c:ext>
          </c:extLst>
        </c:ser>
        <c:ser>
          <c:idx val="4"/>
          <c:order val="4"/>
          <c:tx>
            <c:strRef>
              <c:f>'[23]H04.006.01'!$N$33</c:f>
              <c:strCache>
                <c:ptCount val="1"/>
              </c:strCache>
            </c:strRef>
          </c:tx>
          <c:spPr>
            <a:solidFill>
              <a:srgbClr val="4472C4"/>
            </a:solidFill>
            <a:ln w="25400">
              <a:noFill/>
            </a:ln>
          </c:spPr>
          <c:invertIfNegative val="0"/>
          <c:cat>
            <c:strRef>
              <c:f>'[23]H04.006.01'!$I$34:$I$35</c:f>
              <c:strCache>
                <c:ptCount val="2"/>
                <c:pt idx="0">
                  <c:v>PORCENTAJE</c:v>
                </c:pt>
              </c:strCache>
            </c:strRef>
          </c:cat>
          <c:val>
            <c:numRef>
              <c:f>'[23]H04.006.01'!$N$34:$N$35</c:f>
              <c:numCache>
                <c:formatCode>General</c:formatCode>
                <c:ptCount val="2"/>
              </c:numCache>
            </c:numRef>
          </c:val>
          <c:extLst>
            <c:ext xmlns:c16="http://schemas.microsoft.com/office/drawing/2014/chart" uri="{C3380CC4-5D6E-409C-BE32-E72D297353CC}">
              <c16:uniqueId val="{00000004-D436-4416-AA57-CE164375C1FB}"/>
            </c:ext>
          </c:extLst>
        </c:ser>
        <c:ser>
          <c:idx val="5"/>
          <c:order val="5"/>
          <c:tx>
            <c:strRef>
              <c:f>'[23]H04.006.01'!$O$33</c:f>
              <c:strCache>
                <c:ptCount val="1"/>
                <c:pt idx="0">
                  <c:v>2019</c:v>
                </c:pt>
              </c:strCache>
            </c:strRef>
          </c:tx>
          <c:spPr>
            <a:solidFill>
              <a:srgbClr val="70AD47"/>
            </a:solidFill>
            <a:ln w="25400">
              <a:noFill/>
            </a:ln>
          </c:spPr>
          <c:invertIfNegative val="0"/>
          <c:cat>
            <c:strRef>
              <c:f>'[23]H04.006.01'!$I$34:$I$35</c:f>
              <c:strCache>
                <c:ptCount val="2"/>
                <c:pt idx="0">
                  <c:v>PORCENTAJE</c:v>
                </c:pt>
              </c:strCache>
            </c:strRef>
          </c:cat>
          <c:val>
            <c:numRef>
              <c:f>'[23]H04.006.01'!$O$34:$O$35</c:f>
              <c:numCache>
                <c:formatCode>General</c:formatCode>
                <c:ptCount val="2"/>
                <c:pt idx="0">
                  <c:v>1</c:v>
                </c:pt>
              </c:numCache>
            </c:numRef>
          </c:val>
          <c:extLst>
            <c:ext xmlns:c16="http://schemas.microsoft.com/office/drawing/2014/chart" uri="{C3380CC4-5D6E-409C-BE32-E72D297353CC}">
              <c16:uniqueId val="{00000005-D436-4416-AA57-CE164375C1FB}"/>
            </c:ext>
          </c:extLst>
        </c:ser>
        <c:dLbls>
          <c:showLegendKey val="0"/>
          <c:showVal val="0"/>
          <c:showCatName val="0"/>
          <c:showSerName val="0"/>
          <c:showPercent val="0"/>
          <c:showBubbleSize val="0"/>
        </c:dLbls>
        <c:gapWidth val="219"/>
        <c:overlap val="-27"/>
        <c:axId val="1124325023"/>
        <c:axId val="1"/>
      </c:barChart>
      <c:catAx>
        <c:axId val="1124325023"/>
        <c:scaling>
          <c:orientation val="minMax"/>
        </c:scaling>
        <c:delete val="0"/>
        <c:axPos val="b"/>
        <c:title>
          <c:tx>
            <c:rich>
              <a:bodyPr/>
              <a:lstStyle/>
              <a:p>
                <a:pPr>
                  <a:defRPr sz="500" b="0" i="0" u="none" strike="noStrike" baseline="0">
                    <a:solidFill>
                      <a:srgbClr val="333333"/>
                    </a:solidFill>
                    <a:latin typeface="Arial"/>
                    <a:ea typeface="Arial"/>
                    <a:cs typeface="Arial"/>
                  </a:defRPr>
                </a:pPr>
                <a:r>
                  <a:rPr lang="en-US"/>
                  <a:t>AÑOS</a:t>
                </a:r>
              </a:p>
            </c:rich>
          </c:tx>
          <c:overlay val="0"/>
          <c:spPr>
            <a:noFill/>
            <a:ln w="25400">
              <a:noFill/>
            </a:ln>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500" b="0" i="0" u="none" strike="noStrike" baseline="0">
                <a:solidFill>
                  <a:srgbClr val="333333"/>
                </a:solidFill>
                <a:latin typeface="Arial"/>
                <a:ea typeface="Arial"/>
                <a:cs typeface="Arial"/>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title>
          <c:overlay val="0"/>
          <c:spPr>
            <a:noFill/>
            <a:ln w="25400">
              <a:noFill/>
            </a:ln>
          </c:spPr>
          <c:txPr>
            <a:bodyPr/>
            <a:lstStyle/>
            <a:p>
              <a:pPr>
                <a:defRPr sz="500" b="0" i="0" u="none" strike="noStrike" baseline="0">
                  <a:solidFill>
                    <a:srgbClr val="333333"/>
                  </a:solidFill>
                  <a:latin typeface="Arial"/>
                  <a:ea typeface="Arial"/>
                  <a:cs typeface="Arial"/>
                </a:defRPr>
              </a:pPr>
              <a:endParaRPr lang="es-CO"/>
            </a:p>
          </c:txPr>
        </c:title>
        <c:numFmt formatCode="General" sourceLinked="1"/>
        <c:majorTickMark val="none"/>
        <c:minorTickMark val="none"/>
        <c:tickLblPos val="nextTo"/>
        <c:spPr>
          <a:ln w="6350">
            <a:noFill/>
          </a:ln>
        </c:spPr>
        <c:txPr>
          <a:bodyPr rot="0" vert="horz"/>
          <a:lstStyle/>
          <a:p>
            <a:pPr>
              <a:defRPr sz="500" b="0" i="0" u="none" strike="noStrike" baseline="0">
                <a:solidFill>
                  <a:srgbClr val="333333"/>
                </a:solidFill>
                <a:latin typeface="Arial"/>
                <a:ea typeface="Arial"/>
                <a:cs typeface="Arial"/>
              </a:defRPr>
            </a:pPr>
            <a:endParaRPr lang="es-CO"/>
          </a:p>
        </c:txPr>
        <c:crossAx val="1124325023"/>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a:lstStyle/>
          <a:p>
            <a:pPr>
              <a:defRPr sz="500" b="0" i="0" u="none" strike="noStrike" baseline="0">
                <a:solidFill>
                  <a:srgbClr val="333333"/>
                </a:solidFill>
                <a:latin typeface="Arial"/>
                <a:ea typeface="Arial"/>
                <a:cs typeface="Arial"/>
              </a:defRPr>
            </a:pPr>
            <a:endParaRPr lang="es-CO"/>
          </a:p>
        </c:txPr>
      </c:dTable>
      <c:spPr>
        <a:noFill/>
        <a:ln w="25400">
          <a:noFill/>
        </a:ln>
      </c:spPr>
    </c:plotArea>
    <c:legend>
      <c:legendPos val="b"/>
      <c:layout>
        <c:manualLayout>
          <c:xMode val="edge"/>
          <c:yMode val="edge"/>
          <c:wMode val="edge"/>
          <c:hMode val="edge"/>
          <c:x val="0.41682552115540528"/>
          <c:y val="0.92187447594310745"/>
          <c:w val="0.57986230778744274"/>
          <c:h val="0.94565439349798963"/>
        </c:manualLayout>
      </c:layout>
      <c:overlay val="0"/>
      <c:spPr>
        <a:noFill/>
        <a:ln w="25400">
          <a:noFill/>
        </a:ln>
      </c:spPr>
      <c:txPr>
        <a:bodyPr/>
        <a:lstStyle/>
        <a:p>
          <a:pPr>
            <a:defRPr sz="460" b="0" i="0" u="none" strike="noStrike" baseline="0">
              <a:solidFill>
                <a:srgbClr val="333333"/>
              </a:solidFill>
              <a:latin typeface="Arial"/>
              <a:ea typeface="Arial"/>
              <a:cs typeface="Arial"/>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500" b="0" i="0" u="none" strike="noStrike" baseline="0">
          <a:solidFill>
            <a:srgbClr val="000000"/>
          </a:solidFill>
          <a:latin typeface="Arial"/>
          <a:ea typeface="Arial"/>
          <a:cs typeface="Arial"/>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2"/>
    </mc:Choice>
    <mc:Fallback>
      <c:style val="42"/>
    </mc:Fallback>
  </mc:AlternateContent>
  <c:chart>
    <c:title>
      <c:tx>
        <c:rich>
          <a:bodyPr/>
          <a:lstStyle/>
          <a:p>
            <a:pPr>
              <a:defRPr sz="1000" b="0" i="0" u="none" strike="noStrike" baseline="0">
                <a:solidFill>
                  <a:srgbClr val="FFFFFF"/>
                </a:solidFill>
                <a:latin typeface="Calibri"/>
                <a:ea typeface="Calibri"/>
                <a:cs typeface="Calibri"/>
              </a:defRPr>
            </a:pPr>
            <a:r>
              <a:rPr lang="en-US" sz="1800" b="1" i="0" u="none" strike="noStrike" baseline="0">
                <a:solidFill>
                  <a:srgbClr val="FFFFFF"/>
                </a:solidFill>
                <a:latin typeface="Calibri"/>
                <a:cs typeface="Calibri"/>
              </a:rPr>
              <a:t>C02.003 </a:t>
            </a:r>
          </a:p>
          <a:p>
            <a:pPr>
              <a:defRPr sz="1000" b="0" i="0" u="none" strike="noStrike" baseline="0">
                <a:solidFill>
                  <a:srgbClr val="FFFFFF"/>
                </a:solidFill>
                <a:latin typeface="Calibri"/>
                <a:ea typeface="Calibri"/>
                <a:cs typeface="Calibri"/>
              </a:defRPr>
            </a:pPr>
            <a:r>
              <a:rPr lang="en-US" sz="1800" b="1" i="0" u="none" strike="noStrike" baseline="0">
                <a:solidFill>
                  <a:srgbClr val="FFFFFF"/>
                </a:solidFill>
                <a:latin typeface="Calibri"/>
                <a:cs typeface="Calibri"/>
              </a:rPr>
              <a:t>EFECTIVIDAD EN LA PLANEACIÓN DE LA OFERTA </a:t>
            </a:r>
          </a:p>
        </c:rich>
      </c:tx>
      <c:layout>
        <c:manualLayout>
          <c:xMode val="edge"/>
          <c:yMode val="edge"/>
          <c:x val="0.21761003305549151"/>
          <c:y val="8.8622374160525312E-3"/>
        </c:manualLayout>
      </c:layout>
      <c:overlay val="0"/>
    </c:title>
    <c:autoTitleDeleted val="0"/>
    <c:plotArea>
      <c:layout/>
      <c:barChart>
        <c:barDir val="col"/>
        <c:grouping val="clustered"/>
        <c:varyColors val="0"/>
        <c:ser>
          <c:idx val="4"/>
          <c:order val="0"/>
          <c:tx>
            <c:strRef>
              <c:f>'[2]C02.003'!$A$25</c:f>
              <c:strCache>
                <c:ptCount val="1"/>
                <c:pt idx="0">
                  <c:v>2017</c:v>
                </c:pt>
              </c:strCache>
            </c:strRef>
          </c:tx>
          <c:spPr>
            <a:solidFill>
              <a:schemeClr val="accent4">
                <a:lumMod val="60000"/>
                <a:lumOff val="40000"/>
              </a:schemeClr>
            </a:solidFill>
          </c:spPr>
          <c:invertIfNegative val="0"/>
          <c:dLbls>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'[2]C02.003'!$C$25</c:f>
              <c:numCache>
                <c:formatCode>General</c:formatCode>
                <c:ptCount val="1"/>
                <c:pt idx="0">
                  <c:v>0.92821479821159614</c:v>
                </c:pt>
              </c:numCache>
            </c:numRef>
          </c:val>
          <c:extLst>
            <c:ext xmlns:c16="http://schemas.microsoft.com/office/drawing/2014/chart" uri="{C3380CC4-5D6E-409C-BE32-E72D297353CC}">
              <c16:uniqueId val="{00000000-1C8B-45C2-851E-E2633CFF5C61}"/>
            </c:ext>
          </c:extLst>
        </c:ser>
        <c:ser>
          <c:idx val="5"/>
          <c:order val="1"/>
          <c:tx>
            <c:strRef>
              <c:f>'[2]C02.003'!$A$26</c:f>
              <c:strCache>
                <c:ptCount val="1"/>
                <c:pt idx="0">
                  <c:v>2018</c:v>
                </c:pt>
              </c:strCache>
            </c:strRef>
          </c:tx>
          <c:spPr>
            <a:solidFill>
              <a:srgbClr val="FFC000"/>
            </a:solidFill>
          </c:spPr>
          <c:invertIfNegative val="0"/>
          <c:dLbls>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'[2]C02.003'!$C$26</c:f>
              <c:numCache>
                <c:formatCode>General</c:formatCode>
                <c:ptCount val="1"/>
                <c:pt idx="0">
                  <c:v>0.91549245743244845</c:v>
                </c:pt>
              </c:numCache>
            </c:numRef>
          </c:val>
          <c:extLst>
            <c:ext xmlns:c16="http://schemas.microsoft.com/office/drawing/2014/chart" uri="{C3380CC4-5D6E-409C-BE32-E72D297353CC}">
              <c16:uniqueId val="{00000001-1C8B-45C2-851E-E2633CFF5C61}"/>
            </c:ext>
          </c:extLst>
        </c:ser>
        <c:ser>
          <c:idx val="6"/>
          <c:order val="2"/>
          <c:tx>
            <c:strRef>
              <c:f>'[2]C02.003'!$A$27</c:f>
              <c:strCache>
                <c:ptCount val="1"/>
                <c:pt idx="0">
                  <c:v>2019</c:v>
                </c:pt>
              </c:strCache>
            </c:strRef>
          </c:tx>
          <c:spPr>
            <a:solidFill>
              <a:schemeClr val="bg2">
                <a:lumMod val="50000"/>
              </a:schemeClr>
            </a:solidFill>
          </c:spPr>
          <c:invertIfNegative val="0"/>
          <c:dLbls>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'[2]C02.003'!$C$27</c:f>
              <c:numCache>
                <c:formatCode>General</c:formatCode>
                <c:ptCount val="1"/>
                <c:pt idx="0">
                  <c:v>0.875</c:v>
                </c:pt>
              </c:numCache>
            </c:numRef>
          </c:val>
          <c:extLst>
            <c:ext xmlns:c16="http://schemas.microsoft.com/office/drawing/2014/chart" uri="{C3380CC4-5D6E-409C-BE32-E72D297353CC}">
              <c16:uniqueId val="{00000002-1C8B-45C2-851E-E2633CFF5C61}"/>
            </c:ext>
          </c:extLst>
        </c:ser>
        <c:ser>
          <c:idx val="7"/>
          <c:order val="3"/>
          <c:tx>
            <c:strRef>
              <c:f>'[2]C02.003'!$A$28</c:f>
              <c:strCache>
                <c:ptCount val="1"/>
                <c:pt idx="0">
                  <c:v>2020</c:v>
                </c:pt>
              </c:strCache>
            </c:strRef>
          </c:tx>
          <c:spPr>
            <a:solidFill>
              <a:schemeClr val="accent5">
                <a:lumMod val="75000"/>
              </a:schemeClr>
            </a:solidFill>
          </c:spPr>
          <c:invertIfNegative val="0"/>
          <c:dLbls>
            <c:numFmt formatCode="0.0%" sourceLinked="0"/>
            <c:spPr>
              <a:noFill/>
              <a:ln w="25400">
                <a:noFill/>
              </a:ln>
            </c:spPr>
            <c:txPr>
              <a:bodyPr wrap="square" lIns="38100" tIns="19050" rIns="38100" bIns="19050" anchor="ctr">
                <a:spAutoFit/>
              </a:bodyPr>
              <a:lstStyle/>
              <a:p>
                <a:pPr>
                  <a:defRPr sz="1200" b="1"/>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'[2]C02.003'!$C$28</c:f>
              <c:numCache>
                <c:formatCode>General</c:formatCode>
                <c:ptCount val="1"/>
                <c:pt idx="0">
                  <c:v>0.83535020168683538</c:v>
                </c:pt>
              </c:numCache>
            </c:numRef>
          </c:val>
          <c:extLst>
            <c:ext xmlns:c16="http://schemas.microsoft.com/office/drawing/2014/chart" uri="{C3380CC4-5D6E-409C-BE32-E72D297353CC}">
              <c16:uniqueId val="{00000003-1C8B-45C2-851E-E2633CFF5C61}"/>
            </c:ext>
          </c:extLst>
        </c:ser>
        <c:ser>
          <c:idx val="0"/>
          <c:order val="4"/>
          <c:tx>
            <c:strRef>
              <c:f>'[2]C02.003'!$A$29</c:f>
              <c:strCache>
                <c:ptCount val="1"/>
                <c:pt idx="0">
                  <c:v>2021</c:v>
                </c:pt>
              </c:strCache>
            </c:strRef>
          </c:tx>
          <c:spPr>
            <a:solidFill>
              <a:schemeClr val="accent2">
                <a:lumMod val="60000"/>
                <a:lumOff val="40000"/>
              </a:schemeClr>
            </a:solidFill>
          </c:spPr>
          <c:invertIfNegative val="0"/>
          <c:dLbls>
            <c:dLbl>
              <c:idx val="0"/>
              <c:spPr>
                <a:noFill/>
                <a:ln w="25400">
                  <a:noFill/>
                </a:ln>
              </c:spPr>
              <c:txPr>
                <a:bodyPr wrap="square" lIns="38100" tIns="19050" rIns="38100" bIns="19050" anchor="ctr">
                  <a:spAutoFit/>
                </a:bodyPr>
                <a:lstStyle/>
                <a:p>
                  <a:pPr>
                    <a:defRPr sz="1200" b="1"/>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C8B-45C2-851E-E2633CFF5C61}"/>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val>
            <c:numRef>
              <c:f>'[2]C02.003'!$C$29</c:f>
              <c:numCache>
                <c:formatCode>General</c:formatCode>
                <c:ptCount val="1"/>
                <c:pt idx="0">
                  <c:v>0.88900000000000001</c:v>
                </c:pt>
              </c:numCache>
            </c:numRef>
          </c:val>
          <c:extLst>
            <c:ext xmlns:c16="http://schemas.microsoft.com/office/drawing/2014/chart" uri="{C3380CC4-5D6E-409C-BE32-E72D297353CC}">
              <c16:uniqueId val="{00000005-1C8B-45C2-851E-E2633CFF5C61}"/>
            </c:ext>
          </c:extLst>
        </c:ser>
        <c:dLbls>
          <c:showLegendKey val="0"/>
          <c:showVal val="0"/>
          <c:showCatName val="0"/>
          <c:showSerName val="0"/>
          <c:showPercent val="0"/>
          <c:showBubbleSize val="0"/>
        </c:dLbls>
        <c:gapWidth val="219"/>
        <c:overlap val="-27"/>
        <c:axId val="1129544783"/>
        <c:axId val="1"/>
      </c:barChart>
      <c:catAx>
        <c:axId val="1129544783"/>
        <c:scaling>
          <c:orientation val="minMax"/>
        </c:scaling>
        <c:delete val="1"/>
        <c:axPos val="b"/>
        <c:title>
          <c:tx>
            <c:rich>
              <a:bodyPr/>
              <a:lstStyle/>
              <a:p>
                <a:pPr>
                  <a:defRPr sz="1000" b="0" i="0" u="none" strike="noStrike" baseline="0">
                    <a:solidFill>
                      <a:srgbClr val="FFFFFF"/>
                    </a:solidFill>
                    <a:latin typeface="Calibri"/>
                    <a:ea typeface="Calibri"/>
                    <a:cs typeface="Calibri"/>
                  </a:defRPr>
                </a:pPr>
                <a:r>
                  <a:rPr lang="en-US"/>
                  <a:t>AÑOS</a:t>
                </a:r>
              </a:p>
            </c:rich>
          </c:tx>
          <c:overlay val="0"/>
        </c:title>
        <c:majorTickMark val="out"/>
        <c:minorTickMark val="none"/>
        <c:tickLblPos val="nextTo"/>
        <c:crossAx val="1"/>
        <c:crosses val="autoZero"/>
        <c:auto val="1"/>
        <c:lblAlgn val="ctr"/>
        <c:lblOffset val="100"/>
        <c:noMultiLvlLbl val="0"/>
      </c:catAx>
      <c:valAx>
        <c:axId val="1"/>
        <c:scaling>
          <c:orientation val="minMax"/>
        </c:scaling>
        <c:delete val="0"/>
        <c:axPos val="l"/>
        <c:majorGridlines/>
        <c:title>
          <c:tx>
            <c:rich>
              <a:bodyPr/>
              <a:lstStyle/>
              <a:p>
                <a:pPr>
                  <a:defRPr sz="1000" b="0" i="0" u="none" strike="noStrike" baseline="0">
                    <a:solidFill>
                      <a:srgbClr val="FFFFFF"/>
                    </a:solidFill>
                    <a:latin typeface="Calibri"/>
                    <a:ea typeface="Calibri"/>
                    <a:cs typeface="Calibri"/>
                  </a:defRPr>
                </a:pPr>
                <a:r>
                  <a:rPr lang="en-US"/>
                  <a:t>LOGRO</a:t>
                </a:r>
              </a:p>
            </c:rich>
          </c:tx>
          <c:overlay val="0"/>
        </c:title>
        <c:numFmt formatCode="General" sourceLinked="1"/>
        <c:majorTickMark val="none"/>
        <c:minorTickMark val="none"/>
        <c:tickLblPos val="nextTo"/>
        <c:txPr>
          <a:bodyPr rot="0" vert="horz"/>
          <a:lstStyle/>
          <a:p>
            <a:pPr>
              <a:defRPr sz="1000" b="0" i="0" u="none" strike="noStrike" baseline="0">
                <a:solidFill>
                  <a:srgbClr val="FFFFFF"/>
                </a:solidFill>
                <a:latin typeface="Calibri"/>
                <a:ea typeface="Calibri"/>
                <a:cs typeface="Calibri"/>
              </a:defRPr>
            </a:pPr>
            <a:endParaRPr lang="es-CO"/>
          </a:p>
        </c:txPr>
        <c:crossAx val="1129544783"/>
        <c:crosses val="autoZero"/>
        <c:crossBetween val="between"/>
      </c:valAx>
    </c:plotArea>
    <c:legend>
      <c:legendPos val="r"/>
      <c:legendEntry>
        <c:idx val="0"/>
        <c:txPr>
          <a:bodyPr/>
          <a:lstStyle/>
          <a:p>
            <a:pPr>
              <a:defRPr sz="1050" b="1" i="0" u="none" strike="noStrike" baseline="0">
                <a:solidFill>
                  <a:srgbClr val="FFFFFF"/>
                </a:solidFill>
                <a:latin typeface="Calibri"/>
                <a:ea typeface="Calibri"/>
                <a:cs typeface="Calibri"/>
              </a:defRPr>
            </a:pPr>
            <a:endParaRPr lang="es-CO"/>
          </a:p>
        </c:txPr>
      </c:legendEntry>
      <c:legendEntry>
        <c:idx val="1"/>
        <c:txPr>
          <a:bodyPr/>
          <a:lstStyle/>
          <a:p>
            <a:pPr>
              <a:defRPr sz="1050" b="1" i="0" u="none" strike="noStrike" baseline="0">
                <a:solidFill>
                  <a:srgbClr val="FFFFFF"/>
                </a:solidFill>
                <a:latin typeface="Calibri"/>
                <a:ea typeface="Calibri"/>
                <a:cs typeface="Calibri"/>
              </a:defRPr>
            </a:pPr>
            <a:endParaRPr lang="es-CO"/>
          </a:p>
        </c:txPr>
      </c:legendEntry>
      <c:legendEntry>
        <c:idx val="2"/>
        <c:txPr>
          <a:bodyPr/>
          <a:lstStyle/>
          <a:p>
            <a:pPr>
              <a:defRPr sz="1050" b="1" i="0" u="none" strike="noStrike" baseline="0">
                <a:solidFill>
                  <a:srgbClr val="FFFFFF"/>
                </a:solidFill>
                <a:latin typeface="Calibri"/>
                <a:ea typeface="Calibri"/>
                <a:cs typeface="Calibri"/>
              </a:defRPr>
            </a:pPr>
            <a:endParaRPr lang="es-CO"/>
          </a:p>
        </c:txPr>
      </c:legendEntry>
      <c:legendEntry>
        <c:idx val="3"/>
        <c:txPr>
          <a:bodyPr/>
          <a:lstStyle/>
          <a:p>
            <a:pPr>
              <a:defRPr sz="1050" b="1" i="0" u="none" strike="noStrike" baseline="0">
                <a:solidFill>
                  <a:srgbClr val="FFFFFF"/>
                </a:solidFill>
                <a:latin typeface="Calibri"/>
                <a:ea typeface="Calibri"/>
                <a:cs typeface="Calibri"/>
              </a:defRPr>
            </a:pPr>
            <a:endParaRPr lang="es-CO"/>
          </a:p>
        </c:txPr>
      </c:legendEntry>
      <c:legendEntry>
        <c:idx val="4"/>
        <c:txPr>
          <a:bodyPr/>
          <a:lstStyle/>
          <a:p>
            <a:pPr>
              <a:defRPr sz="1100" b="1" i="0" u="none" strike="noStrike" baseline="0">
                <a:solidFill>
                  <a:srgbClr val="FFFFFF"/>
                </a:solidFill>
                <a:latin typeface="Calibri"/>
                <a:ea typeface="Calibri"/>
                <a:cs typeface="Calibri"/>
              </a:defRPr>
            </a:pPr>
            <a:endParaRPr lang="es-CO"/>
          </a:p>
        </c:txPr>
      </c:legendEntry>
      <c:layout>
        <c:manualLayout>
          <c:xMode val="edge"/>
          <c:yMode val="edge"/>
          <c:wMode val="edge"/>
          <c:hMode val="edge"/>
          <c:x val="0.9252455660615645"/>
          <c:y val="0.34498351407141725"/>
          <c:w val="0.9770327370166596"/>
          <c:h val="0.62998832441318497"/>
        </c:manualLayout>
      </c:layout>
      <c:overlay val="0"/>
      <c:txPr>
        <a:bodyPr/>
        <a:lstStyle/>
        <a:p>
          <a:pPr>
            <a:defRPr sz="655" b="1" i="0" u="none" strike="noStrike" baseline="0">
              <a:solidFill>
                <a:srgbClr val="FFFFFF"/>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FFFFFF"/>
          </a:solidFill>
          <a:latin typeface="Calibri"/>
          <a:ea typeface="Calibri"/>
          <a:cs typeface="Calibri"/>
        </a:defRPr>
      </a:pPr>
      <a:endParaRPr lang="es-CO"/>
    </a:p>
  </c:txPr>
  <c:printSettings>
    <c:headerFooter/>
    <c:pageMargins b="0.75" l="0.7" r="0.7" t="0.75" header="0.3" footer="0.3"/>
    <c:pageSetup paperSize="9" orientation="landscape"/>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FFFFFF"/>
                </a:solidFill>
                <a:latin typeface="Arial Black"/>
                <a:ea typeface="Arial Black"/>
                <a:cs typeface="Arial Black"/>
              </a:defRPr>
            </a:pPr>
            <a:r>
              <a:rPr lang="en-US"/>
              <a:t>EVALUACION DE PERIODO DE PRUEBA DOCENTES 1278 - 2019
</a:t>
            </a:r>
          </a:p>
        </c:rich>
      </c:tx>
      <c:layout>
        <c:manualLayout>
          <c:xMode val="edge"/>
          <c:yMode val="edge"/>
          <c:x val="0.1107777488557732"/>
          <c:y val="2.3148227683660757E-2"/>
        </c:manualLayout>
      </c:layout>
      <c:overlay val="0"/>
      <c:spPr>
        <a:noFill/>
        <a:ln w="25400">
          <a:noFill/>
        </a:ln>
      </c:spPr>
    </c:title>
    <c:autoTitleDeleted val="0"/>
    <c:plotArea>
      <c:layout>
        <c:manualLayout>
          <c:layoutTarget val="inner"/>
          <c:xMode val="edge"/>
          <c:yMode val="edge"/>
          <c:x val="8.3233814523184596E-2"/>
          <c:y val="0.19486111111111112"/>
          <c:w val="0.87232174103237092"/>
          <c:h val="0.72088764946048411"/>
        </c:manualLayout>
      </c:layout>
      <c:barChart>
        <c:barDir val="col"/>
        <c:grouping val="clustered"/>
        <c:varyColors val="0"/>
        <c:ser>
          <c:idx val="0"/>
          <c:order val="0"/>
          <c:spPr>
            <a:solidFill>
              <a:srgbClr val="7030A0"/>
            </a:solidFill>
            <a:ln w="25400">
              <a:noFill/>
            </a:ln>
          </c:spPr>
          <c:invertIfNegative val="0"/>
          <c:dPt>
            <c:idx val="1"/>
            <c:invertIfNegative val="0"/>
            <c:bubble3D val="0"/>
            <c:spPr>
              <a:solidFill>
                <a:srgbClr val="4F81BD"/>
              </a:solidFill>
              <a:ln w="25400">
                <a:noFill/>
              </a:ln>
            </c:spPr>
            <c:extLst>
              <c:ext xmlns:c16="http://schemas.microsoft.com/office/drawing/2014/chart" uri="{C3380CC4-5D6E-409C-BE32-E72D297353CC}">
                <c16:uniqueId val="{00000000-A922-488E-875C-354924049B19}"/>
              </c:ext>
            </c:extLst>
          </c:dPt>
          <c:dLbls>
            <c:dLbl>
              <c:idx val="1"/>
              <c:spPr>
                <a:noFill/>
                <a:ln w="25400">
                  <a:noFill/>
                </a:ln>
              </c:spPr>
              <c:txPr>
                <a:bodyPr/>
                <a:lstStyle/>
                <a:p>
                  <a:pPr>
                    <a:defRPr sz="900" b="0" i="0" u="none" strike="noStrike" baseline="0">
                      <a:solidFill>
                        <a:srgbClr val="FFFFFF"/>
                      </a:solidFill>
                      <a:latin typeface="Calibri"/>
                      <a:ea typeface="Calibri"/>
                      <a:cs typeface="Calibri"/>
                    </a:defRPr>
                  </a:pPr>
                  <a:endParaRPr lang="es-CO"/>
                </a:p>
              </c:txPr>
              <c:dLblPos val="outEnd"/>
              <c:showLegendKey val="0"/>
              <c:showVal val="1"/>
              <c:showCatName val="0"/>
              <c:showSerName val="0"/>
              <c:showPercent val="0"/>
              <c:showBubbleSize val="0"/>
              <c:extLst>
                <c:ext xmlns:c16="http://schemas.microsoft.com/office/drawing/2014/chart" uri="{C3380CC4-5D6E-409C-BE32-E72D297353CC}">
                  <c16:uniqueId val="{00000000-A922-488E-875C-354924049B19}"/>
                </c:ext>
              </c:extLst>
            </c:dLbl>
            <c:spPr>
              <a:noFill/>
              <a:ln w="25400">
                <a:noFill/>
              </a:ln>
            </c:spPr>
            <c:txPr>
              <a:bodyPr wrap="square" lIns="38100" tIns="19050" rIns="38100" bIns="19050" anchor="ctr">
                <a:spAutoFit/>
              </a:bodyPr>
              <a:lstStyle/>
              <a:p>
                <a:pPr>
                  <a:defRPr sz="1050" b="0" i="0" u="none" strike="noStrike" baseline="0">
                    <a:solidFill>
                      <a:srgbClr val="FFFFFF"/>
                    </a:solidFill>
                    <a:latin typeface="Arial Black"/>
                    <a:ea typeface="Arial Black"/>
                    <a:cs typeface="Arial Black"/>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'[24]H04.006.02'!$I$30:$J$30</c:f>
              <c:strCache>
                <c:ptCount val="2"/>
                <c:pt idx="0">
                  <c:v>% DE CARPETAS REVISADAS</c:v>
                </c:pt>
                <c:pt idx="1">
                  <c:v>% DE EVALUACIONES REGISTRADAS</c:v>
                </c:pt>
              </c:strCache>
            </c:strRef>
          </c:cat>
          <c:val>
            <c:numRef>
              <c:f>'[24]H04.006.02'!$I$31:$J$31</c:f>
              <c:numCache>
                <c:formatCode>General</c:formatCode>
                <c:ptCount val="2"/>
                <c:pt idx="0">
                  <c:v>0.99</c:v>
                </c:pt>
                <c:pt idx="1">
                  <c:v>0.99</c:v>
                </c:pt>
              </c:numCache>
            </c:numRef>
          </c:val>
          <c:extLst>
            <c:ext xmlns:c16="http://schemas.microsoft.com/office/drawing/2014/chart" uri="{C3380CC4-5D6E-409C-BE32-E72D297353CC}">
              <c16:uniqueId val="{00000001-A922-488E-875C-354924049B19}"/>
            </c:ext>
          </c:extLst>
        </c:ser>
        <c:dLbls>
          <c:showLegendKey val="0"/>
          <c:showVal val="0"/>
          <c:showCatName val="0"/>
          <c:showSerName val="0"/>
          <c:showPercent val="0"/>
          <c:showBubbleSize val="0"/>
        </c:dLbls>
        <c:gapWidth val="219"/>
        <c:overlap val="-27"/>
        <c:axId val="1124316703"/>
        <c:axId val="1"/>
      </c:barChart>
      <c:catAx>
        <c:axId val="11243167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1000" b="0" i="0" u="none" strike="noStrike" baseline="0">
                <a:solidFill>
                  <a:srgbClr val="FFFFFF"/>
                </a:solidFill>
                <a:latin typeface="Arial Black"/>
                <a:ea typeface="Arial Black"/>
                <a:cs typeface="Arial Black"/>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sz="1000" b="0" i="0" u="none" strike="noStrike" baseline="0">
                <a:solidFill>
                  <a:srgbClr val="FFFFFF"/>
                </a:solidFill>
                <a:latin typeface="Arial Black"/>
                <a:ea typeface="Arial Black"/>
                <a:cs typeface="Arial Black"/>
              </a:defRPr>
            </a:pPr>
            <a:endParaRPr lang="es-CO"/>
          </a:p>
        </c:txPr>
        <c:crossAx val="1124316703"/>
        <c:crosses val="autoZero"/>
        <c:crossBetween val="between"/>
      </c:valAx>
      <c:spPr>
        <a:noFill/>
        <a:ln w="25400">
          <a:noFill/>
        </a:ln>
      </c:spPr>
    </c:plotArea>
    <c:plotVisOnly val="1"/>
    <c:dispBlanksAs val="gap"/>
    <c:showDLblsOverMax val="0"/>
  </c:chart>
  <c:spPr>
    <a:solidFill>
      <a:schemeClr val="tx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orientation="portrait"/>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333333"/>
                </a:solidFill>
                <a:latin typeface="Arial"/>
                <a:ea typeface="Arial"/>
                <a:cs typeface="Arial"/>
              </a:defRPr>
            </a:pPr>
            <a:r>
              <a:rPr lang="en-US"/>
              <a:t>Porcentaje de evaluaciones de desempeño del  personal  y Administrativo registradas en el sistema</a:t>
            </a:r>
          </a:p>
        </c:rich>
      </c:tx>
      <c:overlay val="0"/>
      <c:spPr>
        <a:noFill/>
        <a:ln w="25400">
          <a:noFill/>
        </a:ln>
      </c:spPr>
    </c:title>
    <c:autoTitleDeleted val="0"/>
    <c:plotArea>
      <c:layout/>
      <c:barChart>
        <c:barDir val="col"/>
        <c:grouping val="clustered"/>
        <c:varyColors val="0"/>
        <c:ser>
          <c:idx val="0"/>
          <c:order val="0"/>
          <c:tx>
            <c:v>2019</c:v>
          </c:tx>
          <c:spPr>
            <a:solidFill>
              <a:srgbClr val="4F81BD"/>
            </a:solidFill>
            <a:ln w="25400">
              <a:noFill/>
            </a:ln>
          </c:spPr>
          <c:invertIfNegative val="0"/>
          <c:cat>
            <c:strLit>
              <c:ptCount val="2"/>
              <c:pt idx="0">
                <c:v>SUJETOS DE EVALUACION</c:v>
              </c:pt>
              <c:pt idx="1">
                <c:v>EV. CARGADAS AL SISTEMAS</c:v>
              </c:pt>
            </c:strLit>
          </c:cat>
          <c:val>
            <c:numLit>
              <c:formatCode>General</c:formatCode>
              <c:ptCount val="2"/>
              <c:pt idx="0">
                <c:v>299</c:v>
              </c:pt>
              <c:pt idx="1">
                <c:v>299</c:v>
              </c:pt>
            </c:numLit>
          </c:val>
          <c:extLst>
            <c:ext xmlns:c16="http://schemas.microsoft.com/office/drawing/2014/chart" uri="{C3380CC4-5D6E-409C-BE32-E72D297353CC}">
              <c16:uniqueId val="{00000000-9877-480D-8AA2-B228DBDC2E2F}"/>
            </c:ext>
          </c:extLst>
        </c:ser>
        <c:ser>
          <c:idx val="1"/>
          <c:order val="1"/>
          <c:tx>
            <c:v>2020</c:v>
          </c:tx>
          <c:spPr>
            <a:solidFill>
              <a:srgbClr val="C0504D"/>
            </a:solidFill>
            <a:ln w="25400">
              <a:noFill/>
            </a:ln>
          </c:spPr>
          <c:invertIfNegative val="0"/>
          <c:cat>
            <c:strLit>
              <c:ptCount val="2"/>
              <c:pt idx="0">
                <c:v>SUJETOS DE EVALUACION</c:v>
              </c:pt>
              <c:pt idx="1">
                <c:v>EV. CARGADAS AL SISTEMAS</c:v>
              </c:pt>
            </c:strLit>
          </c:cat>
          <c:val>
            <c:numLit>
              <c:formatCode>General</c:formatCode>
              <c:ptCount val="2"/>
              <c:pt idx="0">
                <c:v>292</c:v>
              </c:pt>
              <c:pt idx="1">
                <c:v>292</c:v>
              </c:pt>
            </c:numLit>
          </c:val>
          <c:extLst>
            <c:ext xmlns:c16="http://schemas.microsoft.com/office/drawing/2014/chart" uri="{C3380CC4-5D6E-409C-BE32-E72D297353CC}">
              <c16:uniqueId val="{00000001-9877-480D-8AA2-B228DBDC2E2F}"/>
            </c:ext>
          </c:extLst>
        </c:ser>
        <c:dLbls>
          <c:showLegendKey val="0"/>
          <c:showVal val="0"/>
          <c:showCatName val="0"/>
          <c:showSerName val="0"/>
          <c:showPercent val="0"/>
          <c:showBubbleSize val="0"/>
        </c:dLbls>
        <c:gapWidth val="219"/>
        <c:overlap val="-27"/>
        <c:axId val="1124317535"/>
        <c:axId val="1"/>
      </c:barChart>
      <c:catAx>
        <c:axId val="11243175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1124317535"/>
        <c:crosses val="autoZero"/>
        <c:crossBetween val="between"/>
      </c:valAx>
      <c:dTable>
        <c:showHorzBorder val="1"/>
        <c:showVertBorder val="1"/>
        <c:showOutline val="1"/>
        <c:showKeys val="1"/>
        <c:spPr>
          <a:noFill/>
          <a:ln w="9525" cap="flat" cmpd="sng" algn="ctr">
            <a:solidFill>
              <a:schemeClr val="tx1">
                <a:lumMod val="15000"/>
                <a:lumOff val="85000"/>
              </a:schemeClr>
            </a:solidFill>
            <a:round/>
          </a:ln>
          <a:effectLst/>
        </c:spPr>
        <c:txPr>
          <a:bodyPr/>
          <a:lstStyle/>
          <a:p>
            <a:pPr>
              <a:defRPr sz="900" b="0" i="0" u="none" strike="noStrike" baseline="0">
                <a:solidFill>
                  <a:srgbClr val="333333"/>
                </a:solidFill>
                <a:latin typeface="Calibri"/>
                <a:ea typeface="Calibri"/>
                <a:cs typeface="Calibri"/>
              </a:defRPr>
            </a:pPr>
            <a:endParaRPr lang="es-CO"/>
          </a:p>
        </c:txPr>
      </c:dTable>
      <c:spPr>
        <a:noFill/>
        <a:ln w="25400">
          <a:noFill/>
        </a:ln>
      </c:spPr>
    </c:plotArea>
    <c:legend>
      <c:legendPos val="b"/>
      <c:overlay val="0"/>
      <c:spPr>
        <a:noFill/>
        <a:ln w="25400">
          <a:noFill/>
        </a:ln>
      </c:spPr>
      <c:txPr>
        <a:bodyPr/>
        <a:lstStyle/>
        <a:p>
          <a:pPr>
            <a:defRPr sz="825"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333333"/>
                </a:solidFill>
                <a:latin typeface="Calibri"/>
                <a:ea typeface="Calibri"/>
                <a:cs typeface="Calibri"/>
              </a:defRPr>
            </a:pPr>
            <a:r>
              <a:rPr lang="en-US"/>
              <a:t>TRAMITE LIQUIDACIÓN</a:t>
            </a:r>
          </a:p>
        </c:rich>
      </c:tx>
      <c:overlay val="0"/>
      <c:spPr>
        <a:noFill/>
        <a:ln w="25400">
          <a:noFill/>
        </a:ln>
      </c:spPr>
    </c:title>
    <c:autoTitleDeleted val="0"/>
    <c:plotArea>
      <c:layout/>
      <c:barChart>
        <c:barDir val="col"/>
        <c:grouping val="clustered"/>
        <c:varyColors val="0"/>
        <c:ser>
          <c:idx val="1"/>
          <c:order val="0"/>
          <c:tx>
            <c:strRef>
              <c:f>[25]Hoja2!$A$2</c:f>
              <c:strCache>
                <c:ptCount val="1"/>
                <c:pt idx="0">
                  <c:v>DIA ESPERADO </c:v>
                </c:pt>
              </c:strCache>
            </c:strRef>
          </c:tx>
          <c:spPr>
            <a:solidFill>
              <a:srgbClr val="C0504D"/>
            </a:solidFill>
            <a:ln w="25400">
              <a:noFill/>
            </a:ln>
          </c:spPr>
          <c:invertIfNegative val="0"/>
          <c:cat>
            <c:numRef>
              <c:f>[25]Hoja2!$B$1:$F$1</c:f>
              <c:numCache>
                <c:formatCode>General</c:formatCode>
                <c:ptCount val="5"/>
                <c:pt idx="0">
                  <c:v>2016</c:v>
                </c:pt>
                <c:pt idx="1">
                  <c:v>2017</c:v>
                </c:pt>
                <c:pt idx="2">
                  <c:v>2018</c:v>
                </c:pt>
                <c:pt idx="3">
                  <c:v>2019</c:v>
                </c:pt>
                <c:pt idx="4">
                  <c:v>2020</c:v>
                </c:pt>
              </c:numCache>
            </c:numRef>
          </c:cat>
          <c:val>
            <c:numRef>
              <c:f>[25]Hoja2!$B$2:$F$2</c:f>
              <c:numCache>
                <c:formatCode>General</c:formatCode>
                <c:ptCount val="5"/>
                <c:pt idx="0">
                  <c:v>15</c:v>
                </c:pt>
                <c:pt idx="1">
                  <c:v>15</c:v>
                </c:pt>
                <c:pt idx="2">
                  <c:v>15</c:v>
                </c:pt>
                <c:pt idx="3">
                  <c:v>15</c:v>
                </c:pt>
                <c:pt idx="4">
                  <c:v>15</c:v>
                </c:pt>
              </c:numCache>
            </c:numRef>
          </c:val>
          <c:extLst>
            <c:ext xmlns:c16="http://schemas.microsoft.com/office/drawing/2014/chart" uri="{C3380CC4-5D6E-409C-BE32-E72D297353CC}">
              <c16:uniqueId val="{00000000-EE5B-496F-9202-08C5CF217C09}"/>
            </c:ext>
          </c:extLst>
        </c:ser>
        <c:ser>
          <c:idx val="2"/>
          <c:order val="1"/>
          <c:tx>
            <c:strRef>
              <c:f>[25]Hoja2!$A$3</c:f>
              <c:strCache>
                <c:ptCount val="1"/>
                <c:pt idx="0">
                  <c:v>DIA EMPLEADO </c:v>
                </c:pt>
              </c:strCache>
            </c:strRef>
          </c:tx>
          <c:spPr>
            <a:solidFill>
              <a:srgbClr val="9BBB59"/>
            </a:solidFill>
            <a:ln w="25400">
              <a:noFill/>
            </a:ln>
          </c:spPr>
          <c:invertIfNegative val="0"/>
          <c:cat>
            <c:numRef>
              <c:f>[25]Hoja2!$B$1:$F$1</c:f>
              <c:numCache>
                <c:formatCode>General</c:formatCode>
                <c:ptCount val="5"/>
                <c:pt idx="0">
                  <c:v>2016</c:v>
                </c:pt>
                <c:pt idx="1">
                  <c:v>2017</c:v>
                </c:pt>
                <c:pt idx="2">
                  <c:v>2018</c:v>
                </c:pt>
                <c:pt idx="3">
                  <c:v>2019</c:v>
                </c:pt>
                <c:pt idx="4">
                  <c:v>2020</c:v>
                </c:pt>
              </c:numCache>
            </c:numRef>
          </c:cat>
          <c:val>
            <c:numRef>
              <c:f>[25]Hoja2!$B$3:$F$3</c:f>
              <c:numCache>
                <c:formatCode>General</c:formatCode>
                <c:ptCount val="5"/>
                <c:pt idx="0">
                  <c:v>35</c:v>
                </c:pt>
                <c:pt idx="1">
                  <c:v>35</c:v>
                </c:pt>
                <c:pt idx="2">
                  <c:v>15</c:v>
                </c:pt>
                <c:pt idx="3">
                  <c:v>15</c:v>
                </c:pt>
                <c:pt idx="4">
                  <c:v>19</c:v>
                </c:pt>
              </c:numCache>
            </c:numRef>
          </c:val>
          <c:extLst>
            <c:ext xmlns:c16="http://schemas.microsoft.com/office/drawing/2014/chart" uri="{C3380CC4-5D6E-409C-BE32-E72D297353CC}">
              <c16:uniqueId val="{00000001-EE5B-496F-9202-08C5CF217C09}"/>
            </c:ext>
          </c:extLst>
        </c:ser>
        <c:dLbls>
          <c:showLegendKey val="0"/>
          <c:showVal val="0"/>
          <c:showCatName val="0"/>
          <c:showSerName val="0"/>
          <c:showPercent val="0"/>
          <c:showBubbleSize val="0"/>
        </c:dLbls>
        <c:gapWidth val="444"/>
        <c:overlap val="-90"/>
        <c:axId val="1124342495"/>
        <c:axId val="1"/>
      </c:barChart>
      <c:catAx>
        <c:axId val="112434249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1"/>
        <c:axPos val="l"/>
        <c:numFmt formatCode="General" sourceLinked="1"/>
        <c:majorTickMark val="out"/>
        <c:minorTickMark val="none"/>
        <c:tickLblPos val="nextTo"/>
        <c:crossAx val="1124342495"/>
        <c:crosses val="autoZero"/>
        <c:crossBetween val="between"/>
      </c:valAx>
      <c:spPr>
        <a:noFill/>
        <a:ln w="25400">
          <a:noFill/>
        </a:ln>
      </c:spPr>
    </c:plotArea>
    <c:legend>
      <c:legendPos val="t"/>
      <c:overlay val="0"/>
      <c:spPr>
        <a:noFill/>
        <a:ln w="25400">
          <a:noFill/>
        </a:ln>
      </c:spPr>
      <c:txPr>
        <a:bodyPr/>
        <a:lstStyle/>
        <a:p>
          <a:pPr>
            <a:defRPr sz="825"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sz="9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333333"/>
                </a:solidFill>
                <a:latin typeface="Calibri"/>
                <a:ea typeface="Calibri"/>
                <a:cs typeface="Calibri"/>
              </a:defRPr>
            </a:pPr>
            <a:r>
              <a:rPr lang="en-US"/>
              <a:t>TRAMITE LIQUIDACIÓN</a:t>
            </a:r>
          </a:p>
        </c:rich>
      </c:tx>
      <c:overlay val="0"/>
      <c:spPr>
        <a:noFill/>
        <a:ln w="25400">
          <a:noFill/>
        </a:ln>
      </c:spPr>
    </c:title>
    <c:autoTitleDeleted val="0"/>
    <c:plotArea>
      <c:layout/>
      <c:lineChart>
        <c:grouping val="standard"/>
        <c:varyColors val="0"/>
        <c:ser>
          <c:idx val="3"/>
          <c:order val="0"/>
          <c:tx>
            <c:strRef>
              <c:f>[25]Hoja2!$A$3</c:f>
              <c:strCache>
                <c:ptCount val="1"/>
                <c:pt idx="0">
                  <c:v>DIA EMPLEADO </c:v>
                </c:pt>
              </c:strCache>
            </c:strRef>
          </c:tx>
          <c:spPr>
            <a:ln w="31750" cap="rnd">
              <a:solidFill>
                <a:schemeClr val="accent4"/>
              </a:solidFill>
              <a:round/>
            </a:ln>
            <a:effectLst/>
          </c:spPr>
          <c:marker>
            <c:symbol val="circle"/>
            <c:size val="17"/>
            <c:spPr>
              <a:solidFill>
                <a:srgbClr val="8064A2"/>
              </a:solidFill>
              <a:ln w="9525">
                <a:noFill/>
              </a:ln>
            </c:spPr>
          </c:marker>
          <c:dLbls>
            <c:spPr>
              <a:noFill/>
              <a:ln w="25400">
                <a:noFill/>
              </a:ln>
            </c:spPr>
            <c:txPr>
              <a:bodyPr wrap="square" lIns="38100" tIns="19050" rIns="38100" bIns="19050" anchor="ctr">
                <a:spAutoFit/>
              </a:bodyPr>
              <a:lstStyle/>
              <a:p>
                <a:pPr>
                  <a:defRPr sz="900" b="1" i="0" u="none" strike="noStrike" baseline="0">
                    <a:solidFill>
                      <a:srgbClr val="FFFFFF"/>
                    </a:solidFill>
                    <a:latin typeface="Calibri"/>
                    <a:ea typeface="Calibri"/>
                    <a:cs typeface="Calibri"/>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[25]Hoja2!$B$1:$F$1</c:f>
              <c:numCache>
                <c:formatCode>General</c:formatCode>
                <c:ptCount val="5"/>
                <c:pt idx="0">
                  <c:v>2016</c:v>
                </c:pt>
                <c:pt idx="1">
                  <c:v>2017</c:v>
                </c:pt>
                <c:pt idx="2">
                  <c:v>2018</c:v>
                </c:pt>
                <c:pt idx="3">
                  <c:v>2019</c:v>
                </c:pt>
                <c:pt idx="4">
                  <c:v>2020</c:v>
                </c:pt>
              </c:numCache>
            </c:numRef>
          </c:cat>
          <c:val>
            <c:numRef>
              <c:f>[25]Hoja2!$B$3:$F$3</c:f>
              <c:numCache>
                <c:formatCode>General</c:formatCode>
                <c:ptCount val="5"/>
                <c:pt idx="0">
                  <c:v>35</c:v>
                </c:pt>
                <c:pt idx="1">
                  <c:v>35</c:v>
                </c:pt>
                <c:pt idx="2">
                  <c:v>15</c:v>
                </c:pt>
                <c:pt idx="3">
                  <c:v>15</c:v>
                </c:pt>
                <c:pt idx="4">
                  <c:v>19</c:v>
                </c:pt>
              </c:numCache>
            </c:numRef>
          </c:val>
          <c:smooth val="0"/>
          <c:extLst>
            <c:ext xmlns:c16="http://schemas.microsoft.com/office/drawing/2014/chart" uri="{C3380CC4-5D6E-409C-BE32-E72D297353CC}">
              <c16:uniqueId val="{00000000-641A-4377-ABC3-DF1AECE91CF4}"/>
            </c:ext>
          </c:extLst>
        </c:ser>
        <c:ser>
          <c:idx val="4"/>
          <c:order val="1"/>
          <c:tx>
            <c:strRef>
              <c:f>[25]Hoja2!$A$2</c:f>
              <c:strCache>
                <c:ptCount val="1"/>
                <c:pt idx="0">
                  <c:v>DIA ESPERADO </c:v>
                </c:pt>
              </c:strCache>
            </c:strRef>
          </c:tx>
          <c:spPr>
            <a:ln w="31750" cap="rnd">
              <a:solidFill>
                <a:schemeClr val="accent5"/>
              </a:solidFill>
              <a:round/>
            </a:ln>
            <a:effectLst/>
          </c:spPr>
          <c:marker>
            <c:symbol val="circle"/>
            <c:size val="17"/>
            <c:spPr>
              <a:solidFill>
                <a:srgbClr val="4BACC6"/>
              </a:solidFill>
              <a:ln w="9525">
                <a:noFill/>
              </a:ln>
            </c:spPr>
          </c:marker>
          <c:dLbls>
            <c:spPr>
              <a:noFill/>
              <a:ln w="25400">
                <a:noFill/>
              </a:ln>
            </c:spPr>
            <c:txPr>
              <a:bodyPr wrap="square" lIns="38100" tIns="19050" rIns="38100" bIns="19050" anchor="ctr">
                <a:spAutoFit/>
              </a:bodyPr>
              <a:lstStyle/>
              <a:p>
                <a:pPr>
                  <a:defRPr sz="900" b="1" i="0" u="none" strike="noStrike" baseline="0">
                    <a:solidFill>
                      <a:srgbClr val="FFFFFF"/>
                    </a:solidFill>
                    <a:latin typeface="Calibri"/>
                    <a:ea typeface="Calibri"/>
                    <a:cs typeface="Calibri"/>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[25]Hoja2!$B$1:$F$1</c:f>
              <c:numCache>
                <c:formatCode>General</c:formatCode>
                <c:ptCount val="5"/>
                <c:pt idx="0">
                  <c:v>2016</c:v>
                </c:pt>
                <c:pt idx="1">
                  <c:v>2017</c:v>
                </c:pt>
                <c:pt idx="2">
                  <c:v>2018</c:v>
                </c:pt>
                <c:pt idx="3">
                  <c:v>2019</c:v>
                </c:pt>
                <c:pt idx="4">
                  <c:v>2020</c:v>
                </c:pt>
              </c:numCache>
            </c:numRef>
          </c:cat>
          <c:val>
            <c:numRef>
              <c:f>[25]Hoja2!$B$2:$F$2</c:f>
              <c:numCache>
                <c:formatCode>General</c:formatCode>
                <c:ptCount val="5"/>
                <c:pt idx="0">
                  <c:v>15</c:v>
                </c:pt>
                <c:pt idx="1">
                  <c:v>15</c:v>
                </c:pt>
                <c:pt idx="2">
                  <c:v>15</c:v>
                </c:pt>
                <c:pt idx="3">
                  <c:v>15</c:v>
                </c:pt>
                <c:pt idx="4">
                  <c:v>15</c:v>
                </c:pt>
              </c:numCache>
            </c:numRef>
          </c:val>
          <c:smooth val="0"/>
          <c:extLst>
            <c:ext xmlns:c16="http://schemas.microsoft.com/office/drawing/2014/chart" uri="{C3380CC4-5D6E-409C-BE32-E72D297353CC}">
              <c16:uniqueId val="{00000001-641A-4377-ABC3-DF1AECE91CF4}"/>
            </c:ext>
          </c:extLst>
        </c:ser>
        <c:ser>
          <c:idx val="5"/>
          <c:order val="2"/>
          <c:tx>
            <c:strRef>
              <c:f>[25]Hoja2!$A$3</c:f>
              <c:strCache>
                <c:ptCount val="1"/>
                <c:pt idx="0">
                  <c:v>DIA EMPLEADO </c:v>
                </c:pt>
              </c:strCache>
            </c:strRef>
          </c:tx>
          <c:spPr>
            <a:ln w="31750" cap="rnd">
              <a:solidFill>
                <a:schemeClr val="accent6"/>
              </a:solidFill>
              <a:round/>
            </a:ln>
            <a:effectLst/>
          </c:spPr>
          <c:marker>
            <c:symbol val="circle"/>
            <c:size val="17"/>
            <c:spPr>
              <a:solidFill>
                <a:srgbClr val="F79646"/>
              </a:solidFill>
              <a:ln w="9525">
                <a:noFill/>
              </a:ln>
            </c:spPr>
          </c:marker>
          <c:dLbls>
            <c:spPr>
              <a:noFill/>
              <a:ln w="25400">
                <a:noFill/>
              </a:ln>
            </c:spPr>
            <c:txPr>
              <a:bodyPr wrap="square" lIns="38100" tIns="19050" rIns="38100" bIns="19050" anchor="ctr">
                <a:spAutoFit/>
              </a:bodyPr>
              <a:lstStyle/>
              <a:p>
                <a:pPr>
                  <a:defRPr sz="900" b="1" i="0" u="none" strike="noStrike" baseline="0">
                    <a:solidFill>
                      <a:srgbClr val="FFFFFF"/>
                    </a:solidFill>
                    <a:latin typeface="Calibri"/>
                    <a:ea typeface="Calibri"/>
                    <a:cs typeface="Calibri"/>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[25]Hoja2!$B$1:$F$1</c:f>
              <c:numCache>
                <c:formatCode>General</c:formatCode>
                <c:ptCount val="5"/>
                <c:pt idx="0">
                  <c:v>2016</c:v>
                </c:pt>
                <c:pt idx="1">
                  <c:v>2017</c:v>
                </c:pt>
                <c:pt idx="2">
                  <c:v>2018</c:v>
                </c:pt>
                <c:pt idx="3">
                  <c:v>2019</c:v>
                </c:pt>
                <c:pt idx="4">
                  <c:v>2020</c:v>
                </c:pt>
              </c:numCache>
            </c:numRef>
          </c:cat>
          <c:val>
            <c:numRef>
              <c:f>[25]Hoja2!$B$3:$F$3</c:f>
              <c:numCache>
                <c:formatCode>General</c:formatCode>
                <c:ptCount val="5"/>
                <c:pt idx="0">
                  <c:v>35</c:v>
                </c:pt>
                <c:pt idx="1">
                  <c:v>35</c:v>
                </c:pt>
                <c:pt idx="2">
                  <c:v>15</c:v>
                </c:pt>
                <c:pt idx="3">
                  <c:v>15</c:v>
                </c:pt>
                <c:pt idx="4">
                  <c:v>19</c:v>
                </c:pt>
              </c:numCache>
            </c:numRef>
          </c:val>
          <c:smooth val="0"/>
          <c:extLst>
            <c:ext xmlns:c16="http://schemas.microsoft.com/office/drawing/2014/chart" uri="{C3380CC4-5D6E-409C-BE32-E72D297353CC}">
              <c16:uniqueId val="{00000002-641A-4377-ABC3-DF1AECE91CF4}"/>
            </c:ext>
          </c:extLst>
        </c:ser>
        <c:ser>
          <c:idx val="1"/>
          <c:order val="3"/>
          <c:tx>
            <c:strRef>
              <c:f>[25]Hoja2!$A$2</c:f>
              <c:strCache>
                <c:ptCount val="1"/>
                <c:pt idx="0">
                  <c:v>DIA ESPERADO </c:v>
                </c:pt>
              </c:strCache>
            </c:strRef>
          </c:tx>
          <c:spPr>
            <a:ln w="31750" cap="rnd">
              <a:solidFill>
                <a:schemeClr val="accent2"/>
              </a:solidFill>
              <a:round/>
            </a:ln>
            <a:effectLst/>
          </c:spPr>
          <c:marker>
            <c:symbol val="circle"/>
            <c:size val="17"/>
            <c:spPr>
              <a:solidFill>
                <a:srgbClr val="C0504D"/>
              </a:solidFill>
              <a:ln w="9525">
                <a:noFill/>
              </a:ln>
            </c:spPr>
          </c:marker>
          <c:dLbls>
            <c:spPr>
              <a:noFill/>
              <a:ln w="25400">
                <a:noFill/>
              </a:ln>
            </c:spPr>
            <c:txPr>
              <a:bodyPr wrap="square" lIns="38100" tIns="19050" rIns="38100" bIns="19050" anchor="ctr">
                <a:spAutoFit/>
              </a:bodyPr>
              <a:lstStyle/>
              <a:p>
                <a:pPr>
                  <a:defRPr sz="900" b="1" i="0" u="none" strike="noStrike" baseline="0">
                    <a:solidFill>
                      <a:srgbClr val="FFFFFF"/>
                    </a:solidFill>
                    <a:latin typeface="Calibri"/>
                    <a:ea typeface="Calibri"/>
                    <a:cs typeface="Calibri"/>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[25]Hoja2!$B$1:$F$1</c:f>
              <c:numCache>
                <c:formatCode>General</c:formatCode>
                <c:ptCount val="5"/>
                <c:pt idx="0">
                  <c:v>2016</c:v>
                </c:pt>
                <c:pt idx="1">
                  <c:v>2017</c:v>
                </c:pt>
                <c:pt idx="2">
                  <c:v>2018</c:v>
                </c:pt>
                <c:pt idx="3">
                  <c:v>2019</c:v>
                </c:pt>
                <c:pt idx="4">
                  <c:v>2020</c:v>
                </c:pt>
              </c:numCache>
            </c:numRef>
          </c:cat>
          <c:val>
            <c:numRef>
              <c:f>[25]Hoja2!$B$2:$F$2</c:f>
              <c:numCache>
                <c:formatCode>General</c:formatCode>
                <c:ptCount val="5"/>
                <c:pt idx="0">
                  <c:v>15</c:v>
                </c:pt>
                <c:pt idx="1">
                  <c:v>15</c:v>
                </c:pt>
                <c:pt idx="2">
                  <c:v>15</c:v>
                </c:pt>
                <c:pt idx="3">
                  <c:v>15</c:v>
                </c:pt>
                <c:pt idx="4">
                  <c:v>15</c:v>
                </c:pt>
              </c:numCache>
            </c:numRef>
          </c:val>
          <c:smooth val="0"/>
          <c:extLst>
            <c:ext xmlns:c16="http://schemas.microsoft.com/office/drawing/2014/chart" uri="{C3380CC4-5D6E-409C-BE32-E72D297353CC}">
              <c16:uniqueId val="{00000003-641A-4377-ABC3-DF1AECE91CF4}"/>
            </c:ext>
          </c:extLst>
        </c:ser>
        <c:ser>
          <c:idx val="2"/>
          <c:order val="4"/>
          <c:tx>
            <c:strRef>
              <c:f>[25]Hoja2!$A$3</c:f>
              <c:strCache>
                <c:ptCount val="1"/>
                <c:pt idx="0">
                  <c:v>DIA EMPLEADO </c:v>
                </c:pt>
              </c:strCache>
            </c:strRef>
          </c:tx>
          <c:spPr>
            <a:ln w="31750" cap="rnd">
              <a:solidFill>
                <a:schemeClr val="accent3"/>
              </a:solidFill>
              <a:round/>
            </a:ln>
            <a:effectLst/>
          </c:spPr>
          <c:marker>
            <c:symbol val="circle"/>
            <c:size val="17"/>
            <c:spPr>
              <a:solidFill>
                <a:srgbClr val="9BBB59"/>
              </a:solidFill>
              <a:ln w="9525">
                <a:noFill/>
              </a:ln>
            </c:spPr>
          </c:marker>
          <c:dLbls>
            <c:spPr>
              <a:noFill/>
              <a:ln w="25400">
                <a:noFill/>
              </a:ln>
            </c:spPr>
            <c:txPr>
              <a:bodyPr wrap="square" lIns="38100" tIns="19050" rIns="38100" bIns="19050" anchor="ctr">
                <a:spAutoFit/>
              </a:bodyPr>
              <a:lstStyle/>
              <a:p>
                <a:pPr>
                  <a:defRPr sz="900" b="1" i="0" u="none" strike="noStrike" baseline="0">
                    <a:solidFill>
                      <a:srgbClr val="FFFFFF"/>
                    </a:solidFill>
                    <a:latin typeface="Calibri"/>
                    <a:ea typeface="Calibri"/>
                    <a:cs typeface="Calibri"/>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[25]Hoja2!$B$1:$F$1</c:f>
              <c:numCache>
                <c:formatCode>General</c:formatCode>
                <c:ptCount val="5"/>
                <c:pt idx="0">
                  <c:v>2016</c:v>
                </c:pt>
                <c:pt idx="1">
                  <c:v>2017</c:v>
                </c:pt>
                <c:pt idx="2">
                  <c:v>2018</c:v>
                </c:pt>
                <c:pt idx="3">
                  <c:v>2019</c:v>
                </c:pt>
                <c:pt idx="4">
                  <c:v>2020</c:v>
                </c:pt>
              </c:numCache>
            </c:numRef>
          </c:cat>
          <c:val>
            <c:numRef>
              <c:f>[25]Hoja2!$B$3:$F$3</c:f>
              <c:numCache>
                <c:formatCode>General</c:formatCode>
                <c:ptCount val="5"/>
                <c:pt idx="0">
                  <c:v>35</c:v>
                </c:pt>
                <c:pt idx="1">
                  <c:v>35</c:v>
                </c:pt>
                <c:pt idx="2">
                  <c:v>15</c:v>
                </c:pt>
                <c:pt idx="3">
                  <c:v>15</c:v>
                </c:pt>
                <c:pt idx="4">
                  <c:v>19</c:v>
                </c:pt>
              </c:numCache>
            </c:numRef>
          </c:val>
          <c:smooth val="0"/>
          <c:extLst>
            <c:ext xmlns:c16="http://schemas.microsoft.com/office/drawing/2014/chart" uri="{C3380CC4-5D6E-409C-BE32-E72D297353CC}">
              <c16:uniqueId val="{00000004-641A-4377-ABC3-DF1AECE91CF4}"/>
            </c:ext>
          </c:extLst>
        </c:ser>
        <c:dLbls>
          <c:showLegendKey val="0"/>
          <c:showVal val="0"/>
          <c:showCatName val="0"/>
          <c:showSerName val="0"/>
          <c:showPercent val="0"/>
          <c:showBubbleSize val="0"/>
        </c:dLbls>
        <c:marker val="1"/>
        <c:smooth val="0"/>
        <c:axId val="1124331263"/>
        <c:axId val="1"/>
      </c:lineChart>
      <c:catAx>
        <c:axId val="1124331263"/>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crossAx val="1124331263"/>
        <c:crosses val="autoZero"/>
        <c:crossBetween val="between"/>
      </c:valAx>
      <c:spPr>
        <a:noFill/>
        <a:ln w="25400">
          <a:noFill/>
        </a:ln>
      </c:spPr>
    </c:plotArea>
    <c:legend>
      <c:legendPos val="b"/>
      <c:overlay val="0"/>
      <c:spPr>
        <a:solidFill>
          <a:schemeClr val="lt1">
            <a:lumMod val="95000"/>
            <a:alpha val="39000"/>
          </a:schemeClr>
        </a:solidFill>
        <a:ln>
          <a:noFill/>
        </a:ln>
        <a:effectLst/>
      </c:spPr>
      <c:txPr>
        <a:bodyPr/>
        <a:lstStyle/>
        <a:p>
          <a:pPr>
            <a:defRPr sz="825" b="0" i="0" u="none" strike="noStrike" baseline="0">
              <a:solidFill>
                <a:srgbClr val="333333"/>
              </a:solidFill>
              <a:latin typeface="Calibri"/>
              <a:ea typeface="Calibri"/>
              <a:cs typeface="Calibri"/>
            </a:defRPr>
          </a:pPr>
          <a:endParaRPr lang="es-CO"/>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sz="9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333333"/>
                </a:solidFill>
                <a:latin typeface="Calibri"/>
                <a:ea typeface="Calibri"/>
                <a:cs typeface="Calibri"/>
              </a:defRPr>
            </a:pPr>
            <a:r>
              <a:rPr lang="en-US"/>
              <a:t>APROBACIÓN</a:t>
            </a:r>
          </a:p>
        </c:rich>
      </c:tx>
      <c:overlay val="0"/>
      <c:spPr>
        <a:noFill/>
        <a:ln w="25400">
          <a:noFill/>
        </a:ln>
      </c:spPr>
    </c:title>
    <c:autoTitleDeleted val="0"/>
    <c:plotArea>
      <c:layout/>
      <c:barChart>
        <c:barDir val="col"/>
        <c:grouping val="clustered"/>
        <c:varyColors val="0"/>
        <c:ser>
          <c:idx val="1"/>
          <c:order val="0"/>
          <c:tx>
            <c:strRef>
              <c:f>[25]Hoja2!$A$6</c:f>
              <c:strCache>
                <c:ptCount val="1"/>
                <c:pt idx="0">
                  <c:v>DIA ESPERADO </c:v>
                </c:pt>
              </c:strCache>
            </c:strRef>
          </c:tx>
          <c:spPr>
            <a:solidFill>
              <a:srgbClr val="C0504D"/>
            </a:solidFill>
            <a:ln w="25400">
              <a:noFill/>
            </a:ln>
          </c:spPr>
          <c:invertIfNegative val="0"/>
          <c:dLbls>
            <c:spPr>
              <a:noFill/>
              <a:ln w="25400">
                <a:noFill/>
              </a:ln>
            </c:spPr>
            <c:txPr>
              <a:bodyPr rot="-5400000" vert="horz" wrap="square" lIns="38100" tIns="19050" rIns="38100" bIns="19050" anchor="ctr">
                <a:spAutoFit/>
              </a:bodyPr>
              <a:lstStyle/>
              <a:p>
                <a:pPr algn="ctr">
                  <a:defRPr sz="800" b="0" i="0" u="none" strike="noStrike" baseline="0">
                    <a:solidFill>
                      <a:srgbClr val="808080"/>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[25]Hoja2!$B$5:$F$5</c:f>
              <c:numCache>
                <c:formatCode>General</c:formatCode>
                <c:ptCount val="5"/>
                <c:pt idx="0">
                  <c:v>2016</c:v>
                </c:pt>
                <c:pt idx="1">
                  <c:v>2017</c:v>
                </c:pt>
                <c:pt idx="2">
                  <c:v>2018</c:v>
                </c:pt>
                <c:pt idx="3">
                  <c:v>2019</c:v>
                </c:pt>
                <c:pt idx="4">
                  <c:v>2020</c:v>
                </c:pt>
              </c:numCache>
            </c:numRef>
          </c:cat>
          <c:val>
            <c:numRef>
              <c:f>[25]Hoja2!$B$6:$F$6</c:f>
              <c:numCache>
                <c:formatCode>General</c:formatCode>
                <c:ptCount val="5"/>
                <c:pt idx="0">
                  <c:v>15</c:v>
                </c:pt>
                <c:pt idx="1">
                  <c:v>15</c:v>
                </c:pt>
                <c:pt idx="2">
                  <c:v>15</c:v>
                </c:pt>
                <c:pt idx="3">
                  <c:v>15</c:v>
                </c:pt>
                <c:pt idx="4">
                  <c:v>15</c:v>
                </c:pt>
              </c:numCache>
            </c:numRef>
          </c:val>
          <c:extLst>
            <c:ext xmlns:c16="http://schemas.microsoft.com/office/drawing/2014/chart" uri="{C3380CC4-5D6E-409C-BE32-E72D297353CC}">
              <c16:uniqueId val="{00000000-DC2C-482A-B8A2-7E2B35A009A1}"/>
            </c:ext>
          </c:extLst>
        </c:ser>
        <c:ser>
          <c:idx val="2"/>
          <c:order val="1"/>
          <c:tx>
            <c:strRef>
              <c:f>[25]Hoja2!$A$7</c:f>
              <c:strCache>
                <c:ptCount val="1"/>
                <c:pt idx="0">
                  <c:v>DIA EMPLEADO </c:v>
                </c:pt>
              </c:strCache>
            </c:strRef>
          </c:tx>
          <c:spPr>
            <a:solidFill>
              <a:srgbClr val="9BBB59"/>
            </a:solidFill>
            <a:ln w="25400">
              <a:noFill/>
            </a:ln>
          </c:spPr>
          <c:invertIfNegative val="0"/>
          <c:dLbls>
            <c:spPr>
              <a:noFill/>
              <a:ln w="25400">
                <a:noFill/>
              </a:ln>
            </c:spPr>
            <c:txPr>
              <a:bodyPr rot="-5400000" vert="horz" wrap="square" lIns="38100" tIns="19050" rIns="38100" bIns="19050" anchor="ctr">
                <a:spAutoFit/>
              </a:bodyPr>
              <a:lstStyle/>
              <a:p>
                <a:pPr algn="ctr">
                  <a:defRPr sz="800" b="0" i="0" u="none" strike="noStrike" baseline="0">
                    <a:solidFill>
                      <a:srgbClr val="808080"/>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[25]Hoja2!$B$5:$F$5</c:f>
              <c:numCache>
                <c:formatCode>General</c:formatCode>
                <c:ptCount val="5"/>
                <c:pt idx="0">
                  <c:v>2016</c:v>
                </c:pt>
                <c:pt idx="1">
                  <c:v>2017</c:v>
                </c:pt>
                <c:pt idx="2">
                  <c:v>2018</c:v>
                </c:pt>
                <c:pt idx="3">
                  <c:v>2019</c:v>
                </c:pt>
                <c:pt idx="4">
                  <c:v>2020</c:v>
                </c:pt>
              </c:numCache>
            </c:numRef>
          </c:cat>
          <c:val>
            <c:numRef>
              <c:f>[25]Hoja2!$B$7:$F$7</c:f>
              <c:numCache>
                <c:formatCode>General</c:formatCode>
                <c:ptCount val="5"/>
                <c:pt idx="0">
                  <c:v>26</c:v>
                </c:pt>
                <c:pt idx="1">
                  <c:v>25</c:v>
                </c:pt>
                <c:pt idx="2">
                  <c:v>49</c:v>
                </c:pt>
                <c:pt idx="3">
                  <c:v>106</c:v>
                </c:pt>
                <c:pt idx="4">
                  <c:v>214</c:v>
                </c:pt>
              </c:numCache>
            </c:numRef>
          </c:val>
          <c:extLst>
            <c:ext xmlns:c16="http://schemas.microsoft.com/office/drawing/2014/chart" uri="{C3380CC4-5D6E-409C-BE32-E72D297353CC}">
              <c16:uniqueId val="{00000001-DC2C-482A-B8A2-7E2B35A009A1}"/>
            </c:ext>
          </c:extLst>
        </c:ser>
        <c:dLbls>
          <c:showLegendKey val="0"/>
          <c:showVal val="0"/>
          <c:showCatName val="0"/>
          <c:showSerName val="0"/>
          <c:showPercent val="0"/>
          <c:showBubbleSize val="0"/>
        </c:dLbls>
        <c:gapWidth val="444"/>
        <c:overlap val="-90"/>
        <c:axId val="1124328351"/>
        <c:axId val="1"/>
      </c:barChart>
      <c:catAx>
        <c:axId val="112432835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1"/>
        <c:axPos val="l"/>
        <c:numFmt formatCode="General" sourceLinked="1"/>
        <c:majorTickMark val="out"/>
        <c:minorTickMark val="none"/>
        <c:tickLblPos val="nextTo"/>
        <c:crossAx val="1124328351"/>
        <c:crosses val="autoZero"/>
        <c:crossBetween val="between"/>
      </c:valAx>
      <c:spPr>
        <a:noFill/>
        <a:ln w="25400">
          <a:noFill/>
        </a:ln>
      </c:spPr>
    </c:plotArea>
    <c:legend>
      <c:legendPos val="t"/>
      <c:overlay val="0"/>
      <c:spPr>
        <a:noFill/>
        <a:ln w="25400">
          <a:noFill/>
        </a:ln>
      </c:spPr>
      <c:txPr>
        <a:bodyPr/>
        <a:lstStyle/>
        <a:p>
          <a:pPr>
            <a:defRPr sz="825"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sz="9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333333"/>
                </a:solidFill>
                <a:latin typeface="Calibri"/>
                <a:ea typeface="Calibri"/>
                <a:cs typeface="Calibri"/>
              </a:defRPr>
            </a:pPr>
            <a:r>
              <a:rPr lang="en-US"/>
              <a:t>APROBACIÓN</a:t>
            </a:r>
          </a:p>
        </c:rich>
      </c:tx>
      <c:overlay val="0"/>
      <c:spPr>
        <a:noFill/>
        <a:ln w="25400">
          <a:noFill/>
        </a:ln>
      </c:spPr>
    </c:title>
    <c:autoTitleDeleted val="0"/>
    <c:plotArea>
      <c:layout>
        <c:manualLayout>
          <c:layoutTarget val="inner"/>
          <c:xMode val="edge"/>
          <c:yMode val="edge"/>
          <c:x val="3.0555555555555555E-2"/>
          <c:y val="0.1850696267133275"/>
          <c:w val="0.93888888888888888"/>
          <c:h val="0.59236840186643336"/>
        </c:manualLayout>
      </c:layout>
      <c:lineChart>
        <c:grouping val="standard"/>
        <c:varyColors val="0"/>
        <c:ser>
          <c:idx val="2"/>
          <c:order val="0"/>
          <c:tx>
            <c:strRef>
              <c:f>[25]Hoja2!$A$7</c:f>
              <c:strCache>
                <c:ptCount val="1"/>
                <c:pt idx="0">
                  <c:v>DIA EMPLEADO </c:v>
                </c:pt>
              </c:strCache>
            </c:strRef>
          </c:tx>
          <c:spPr>
            <a:ln w="31750" cap="rnd">
              <a:solidFill>
                <a:schemeClr val="accent3"/>
              </a:solidFill>
              <a:round/>
            </a:ln>
            <a:effectLst/>
          </c:spPr>
          <c:marker>
            <c:symbol val="circle"/>
            <c:size val="17"/>
            <c:spPr>
              <a:solidFill>
                <a:srgbClr val="9BBB59"/>
              </a:solidFill>
              <a:ln w="9525">
                <a:noFill/>
              </a:ln>
            </c:spPr>
          </c:marker>
          <c:dLbls>
            <c:spPr>
              <a:noFill/>
              <a:ln w="25400">
                <a:noFill/>
              </a:ln>
            </c:spPr>
            <c:txPr>
              <a:bodyPr wrap="square" lIns="38100" tIns="19050" rIns="38100" bIns="19050" anchor="ctr">
                <a:spAutoFit/>
              </a:bodyPr>
              <a:lstStyle/>
              <a:p>
                <a:pPr>
                  <a:defRPr sz="900" b="1" i="0" u="none" strike="noStrike" baseline="0">
                    <a:solidFill>
                      <a:srgbClr val="FFFFFF"/>
                    </a:solidFill>
                    <a:latin typeface="Calibri"/>
                    <a:ea typeface="Calibri"/>
                    <a:cs typeface="Calibri"/>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[25]Hoja2!$B$5:$F$5</c:f>
              <c:numCache>
                <c:formatCode>General</c:formatCode>
                <c:ptCount val="5"/>
                <c:pt idx="0">
                  <c:v>2016</c:v>
                </c:pt>
                <c:pt idx="1">
                  <c:v>2017</c:v>
                </c:pt>
                <c:pt idx="2">
                  <c:v>2018</c:v>
                </c:pt>
                <c:pt idx="3">
                  <c:v>2019</c:v>
                </c:pt>
                <c:pt idx="4">
                  <c:v>2020</c:v>
                </c:pt>
              </c:numCache>
            </c:numRef>
          </c:cat>
          <c:val>
            <c:numRef>
              <c:f>[25]Hoja2!$B$7:$F$7</c:f>
              <c:numCache>
                <c:formatCode>General</c:formatCode>
                <c:ptCount val="5"/>
                <c:pt idx="0">
                  <c:v>26</c:v>
                </c:pt>
                <c:pt idx="1">
                  <c:v>25</c:v>
                </c:pt>
                <c:pt idx="2">
                  <c:v>49</c:v>
                </c:pt>
                <c:pt idx="3">
                  <c:v>106</c:v>
                </c:pt>
                <c:pt idx="4">
                  <c:v>214</c:v>
                </c:pt>
              </c:numCache>
            </c:numRef>
          </c:val>
          <c:smooth val="0"/>
          <c:extLst>
            <c:ext xmlns:c16="http://schemas.microsoft.com/office/drawing/2014/chart" uri="{C3380CC4-5D6E-409C-BE32-E72D297353CC}">
              <c16:uniqueId val="{00000000-93C3-4DBF-8400-EFFCC515AC0D}"/>
            </c:ext>
          </c:extLst>
        </c:ser>
        <c:dLbls>
          <c:showLegendKey val="0"/>
          <c:showVal val="0"/>
          <c:showCatName val="0"/>
          <c:showSerName val="0"/>
          <c:showPercent val="0"/>
          <c:showBubbleSize val="0"/>
        </c:dLbls>
        <c:marker val="1"/>
        <c:smooth val="0"/>
        <c:axId val="1124328767"/>
        <c:axId val="1"/>
      </c:lineChart>
      <c:catAx>
        <c:axId val="1124328767"/>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crossAx val="1124328767"/>
        <c:crosses val="autoZero"/>
        <c:crossBetween val="between"/>
      </c:valAx>
      <c:spPr>
        <a:noFill/>
        <a:ln w="25400">
          <a:noFill/>
        </a:ln>
      </c:spPr>
    </c:plotArea>
    <c:legend>
      <c:legendPos val="b"/>
      <c:overlay val="0"/>
      <c:spPr>
        <a:solidFill>
          <a:schemeClr val="lt1">
            <a:lumMod val="95000"/>
            <a:alpha val="39000"/>
          </a:schemeClr>
        </a:solidFill>
        <a:ln>
          <a:noFill/>
        </a:ln>
        <a:effectLst/>
      </c:spPr>
      <c:txPr>
        <a:bodyPr/>
        <a:lstStyle/>
        <a:p>
          <a:pPr>
            <a:defRPr sz="825" b="0" i="0" u="none" strike="noStrike" baseline="0">
              <a:solidFill>
                <a:srgbClr val="333333"/>
              </a:solidFill>
              <a:latin typeface="Calibri"/>
              <a:ea typeface="Calibri"/>
              <a:cs typeface="Calibri"/>
            </a:defRPr>
          </a:pPr>
          <a:endParaRPr lang="es-CO"/>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sz="9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333333"/>
                </a:solidFill>
                <a:latin typeface="Calibri"/>
                <a:ea typeface="Calibri"/>
                <a:cs typeface="Calibri"/>
              </a:defRPr>
            </a:pPr>
            <a:r>
              <a:rPr lang="en-US"/>
              <a:t>COMUNICACIÓN DE LA PRESTACIÓN</a:t>
            </a:r>
          </a:p>
        </c:rich>
      </c:tx>
      <c:overlay val="0"/>
      <c:spPr>
        <a:noFill/>
        <a:ln w="25400">
          <a:noFill/>
        </a:ln>
      </c:spPr>
    </c:title>
    <c:autoTitleDeleted val="0"/>
    <c:plotArea>
      <c:layout/>
      <c:barChart>
        <c:barDir val="col"/>
        <c:grouping val="clustered"/>
        <c:varyColors val="0"/>
        <c:ser>
          <c:idx val="1"/>
          <c:order val="0"/>
          <c:tx>
            <c:strRef>
              <c:f>[25]Hoja2!$A$10</c:f>
              <c:strCache>
                <c:ptCount val="1"/>
                <c:pt idx="0">
                  <c:v>DIA ESPERADO </c:v>
                </c:pt>
              </c:strCache>
            </c:strRef>
          </c:tx>
          <c:spPr>
            <a:solidFill>
              <a:srgbClr val="C0504D"/>
            </a:solidFill>
            <a:ln w="25400">
              <a:noFill/>
            </a:ln>
          </c:spPr>
          <c:invertIfNegative val="0"/>
          <c:dLbls>
            <c:spPr>
              <a:noFill/>
              <a:ln w="25400">
                <a:noFill/>
              </a:ln>
            </c:spPr>
            <c:txPr>
              <a:bodyPr rot="-5400000" vert="horz" wrap="square" lIns="38100" tIns="19050" rIns="38100" bIns="19050" anchor="ctr">
                <a:spAutoFit/>
              </a:bodyPr>
              <a:lstStyle/>
              <a:p>
                <a:pPr algn="ctr">
                  <a:defRPr sz="800" b="0" i="0" u="none" strike="noStrike" baseline="0">
                    <a:solidFill>
                      <a:srgbClr val="808080"/>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[25]Hoja2!$B$9:$F$9</c:f>
              <c:numCache>
                <c:formatCode>General</c:formatCode>
                <c:ptCount val="5"/>
                <c:pt idx="0">
                  <c:v>2016</c:v>
                </c:pt>
                <c:pt idx="1">
                  <c:v>2017</c:v>
                </c:pt>
                <c:pt idx="2">
                  <c:v>2018</c:v>
                </c:pt>
                <c:pt idx="3">
                  <c:v>2019</c:v>
                </c:pt>
                <c:pt idx="4">
                  <c:v>2020</c:v>
                </c:pt>
              </c:numCache>
            </c:numRef>
          </c:cat>
          <c:val>
            <c:numRef>
              <c:f>[25]Hoja2!$B$10:$F$10</c:f>
              <c:numCache>
                <c:formatCode>General</c:formatCode>
                <c:ptCount val="5"/>
                <c:pt idx="0">
                  <c:v>15</c:v>
                </c:pt>
                <c:pt idx="1">
                  <c:v>15</c:v>
                </c:pt>
                <c:pt idx="2">
                  <c:v>15</c:v>
                </c:pt>
                <c:pt idx="3">
                  <c:v>15</c:v>
                </c:pt>
                <c:pt idx="4">
                  <c:v>15</c:v>
                </c:pt>
              </c:numCache>
            </c:numRef>
          </c:val>
          <c:extLst>
            <c:ext xmlns:c16="http://schemas.microsoft.com/office/drawing/2014/chart" uri="{C3380CC4-5D6E-409C-BE32-E72D297353CC}">
              <c16:uniqueId val="{00000000-7F2B-477A-B2A9-5F1CA00AEAD9}"/>
            </c:ext>
          </c:extLst>
        </c:ser>
        <c:ser>
          <c:idx val="2"/>
          <c:order val="1"/>
          <c:tx>
            <c:strRef>
              <c:f>[25]Hoja2!$A$11</c:f>
              <c:strCache>
                <c:ptCount val="1"/>
                <c:pt idx="0">
                  <c:v>DIA EMPLEADO </c:v>
                </c:pt>
              </c:strCache>
            </c:strRef>
          </c:tx>
          <c:spPr>
            <a:solidFill>
              <a:srgbClr val="9BBB59"/>
            </a:solidFill>
            <a:ln w="25400">
              <a:noFill/>
            </a:ln>
          </c:spPr>
          <c:invertIfNegative val="0"/>
          <c:dLbls>
            <c:spPr>
              <a:noFill/>
              <a:ln w="25400">
                <a:noFill/>
              </a:ln>
            </c:spPr>
            <c:txPr>
              <a:bodyPr rot="-5400000" vert="horz" wrap="square" lIns="38100" tIns="19050" rIns="38100" bIns="19050" anchor="ctr">
                <a:spAutoFit/>
              </a:bodyPr>
              <a:lstStyle/>
              <a:p>
                <a:pPr algn="ctr">
                  <a:defRPr sz="800" b="0" i="0" u="none" strike="noStrike" baseline="0">
                    <a:solidFill>
                      <a:srgbClr val="808080"/>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[25]Hoja2!$B$9:$F$9</c:f>
              <c:numCache>
                <c:formatCode>General</c:formatCode>
                <c:ptCount val="5"/>
                <c:pt idx="0">
                  <c:v>2016</c:v>
                </c:pt>
                <c:pt idx="1">
                  <c:v>2017</c:v>
                </c:pt>
                <c:pt idx="2">
                  <c:v>2018</c:v>
                </c:pt>
                <c:pt idx="3">
                  <c:v>2019</c:v>
                </c:pt>
                <c:pt idx="4">
                  <c:v>2020</c:v>
                </c:pt>
              </c:numCache>
            </c:numRef>
          </c:cat>
          <c:val>
            <c:numRef>
              <c:f>[25]Hoja2!$B$11:$F$11</c:f>
              <c:numCache>
                <c:formatCode>General</c:formatCode>
                <c:ptCount val="5"/>
                <c:pt idx="0">
                  <c:v>40</c:v>
                </c:pt>
                <c:pt idx="1">
                  <c:v>40</c:v>
                </c:pt>
                <c:pt idx="2">
                  <c:v>17</c:v>
                </c:pt>
                <c:pt idx="3">
                  <c:v>10</c:v>
                </c:pt>
                <c:pt idx="4">
                  <c:v>17</c:v>
                </c:pt>
              </c:numCache>
            </c:numRef>
          </c:val>
          <c:extLst>
            <c:ext xmlns:c16="http://schemas.microsoft.com/office/drawing/2014/chart" uri="{C3380CC4-5D6E-409C-BE32-E72D297353CC}">
              <c16:uniqueId val="{00000001-7F2B-477A-B2A9-5F1CA00AEAD9}"/>
            </c:ext>
          </c:extLst>
        </c:ser>
        <c:dLbls>
          <c:showLegendKey val="0"/>
          <c:showVal val="0"/>
          <c:showCatName val="0"/>
          <c:showSerName val="0"/>
          <c:showPercent val="0"/>
          <c:showBubbleSize val="0"/>
        </c:dLbls>
        <c:gapWidth val="444"/>
        <c:overlap val="-90"/>
        <c:axId val="1124336255"/>
        <c:axId val="1"/>
      </c:barChart>
      <c:catAx>
        <c:axId val="112433625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1"/>
        <c:axPos val="l"/>
        <c:numFmt formatCode="General" sourceLinked="1"/>
        <c:majorTickMark val="out"/>
        <c:minorTickMark val="none"/>
        <c:tickLblPos val="nextTo"/>
        <c:crossAx val="1124336255"/>
        <c:crosses val="autoZero"/>
        <c:crossBetween val="between"/>
      </c:valAx>
      <c:spPr>
        <a:noFill/>
        <a:ln w="25400">
          <a:noFill/>
        </a:ln>
      </c:spPr>
    </c:plotArea>
    <c:legend>
      <c:legendPos val="t"/>
      <c:overlay val="0"/>
      <c:spPr>
        <a:noFill/>
        <a:ln w="25400">
          <a:noFill/>
        </a:ln>
      </c:spPr>
      <c:txPr>
        <a:bodyPr/>
        <a:lstStyle/>
        <a:p>
          <a:pPr>
            <a:defRPr sz="825"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sz="9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333333"/>
                </a:solidFill>
                <a:latin typeface="Calibri"/>
                <a:ea typeface="Calibri"/>
                <a:cs typeface="Calibri"/>
              </a:defRPr>
            </a:pPr>
            <a:r>
              <a:rPr lang="en-US"/>
              <a:t>COMUNICACIÓN DE LA PRESTACIÓN</a:t>
            </a:r>
          </a:p>
        </c:rich>
      </c:tx>
      <c:overlay val="0"/>
      <c:spPr>
        <a:noFill/>
        <a:ln w="25400">
          <a:noFill/>
        </a:ln>
      </c:spPr>
    </c:title>
    <c:autoTitleDeleted val="0"/>
    <c:plotArea>
      <c:layout>
        <c:manualLayout>
          <c:layoutTarget val="inner"/>
          <c:xMode val="edge"/>
          <c:yMode val="edge"/>
          <c:x val="2.2222222222222223E-2"/>
          <c:y val="0.19432888597258677"/>
          <c:w val="0.93888888888888888"/>
          <c:h val="0.59236840186643336"/>
        </c:manualLayout>
      </c:layout>
      <c:lineChart>
        <c:grouping val="standard"/>
        <c:varyColors val="0"/>
        <c:ser>
          <c:idx val="2"/>
          <c:order val="0"/>
          <c:tx>
            <c:strRef>
              <c:f>[25]Hoja2!$A$11</c:f>
              <c:strCache>
                <c:ptCount val="1"/>
                <c:pt idx="0">
                  <c:v>DIA EMPLEADO </c:v>
                </c:pt>
              </c:strCache>
            </c:strRef>
          </c:tx>
          <c:spPr>
            <a:ln w="31750" cap="rnd">
              <a:solidFill>
                <a:schemeClr val="accent3"/>
              </a:solidFill>
              <a:round/>
            </a:ln>
            <a:effectLst/>
          </c:spPr>
          <c:marker>
            <c:symbol val="circle"/>
            <c:size val="17"/>
            <c:spPr>
              <a:solidFill>
                <a:srgbClr val="9BBB59"/>
              </a:solidFill>
              <a:ln w="9525">
                <a:noFill/>
              </a:ln>
            </c:spPr>
          </c:marker>
          <c:dLbls>
            <c:spPr>
              <a:noFill/>
              <a:ln w="25400">
                <a:noFill/>
              </a:ln>
            </c:spPr>
            <c:txPr>
              <a:bodyPr wrap="square" lIns="38100" tIns="19050" rIns="38100" bIns="19050" anchor="ctr">
                <a:spAutoFit/>
              </a:bodyPr>
              <a:lstStyle/>
              <a:p>
                <a:pPr>
                  <a:defRPr sz="900" b="1" i="0" u="none" strike="noStrike" baseline="0">
                    <a:solidFill>
                      <a:srgbClr val="FFFFFF"/>
                    </a:solidFill>
                    <a:latin typeface="Calibri"/>
                    <a:ea typeface="Calibri"/>
                    <a:cs typeface="Calibri"/>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[25]Hoja2!$B$9:$F$9</c:f>
              <c:numCache>
                <c:formatCode>General</c:formatCode>
                <c:ptCount val="5"/>
                <c:pt idx="0">
                  <c:v>2016</c:v>
                </c:pt>
                <c:pt idx="1">
                  <c:v>2017</c:v>
                </c:pt>
                <c:pt idx="2">
                  <c:v>2018</c:v>
                </c:pt>
                <c:pt idx="3">
                  <c:v>2019</c:v>
                </c:pt>
                <c:pt idx="4">
                  <c:v>2020</c:v>
                </c:pt>
              </c:numCache>
            </c:numRef>
          </c:cat>
          <c:val>
            <c:numRef>
              <c:f>[25]Hoja2!$B$11:$F$11</c:f>
              <c:numCache>
                <c:formatCode>General</c:formatCode>
                <c:ptCount val="5"/>
                <c:pt idx="0">
                  <c:v>40</c:v>
                </c:pt>
                <c:pt idx="1">
                  <c:v>40</c:v>
                </c:pt>
                <c:pt idx="2">
                  <c:v>17</c:v>
                </c:pt>
                <c:pt idx="3">
                  <c:v>10</c:v>
                </c:pt>
                <c:pt idx="4">
                  <c:v>17</c:v>
                </c:pt>
              </c:numCache>
            </c:numRef>
          </c:val>
          <c:smooth val="0"/>
          <c:extLst>
            <c:ext xmlns:c16="http://schemas.microsoft.com/office/drawing/2014/chart" uri="{C3380CC4-5D6E-409C-BE32-E72D297353CC}">
              <c16:uniqueId val="{00000000-2871-47A3-B447-22D913AF9816}"/>
            </c:ext>
          </c:extLst>
        </c:ser>
        <c:dLbls>
          <c:showLegendKey val="0"/>
          <c:showVal val="0"/>
          <c:showCatName val="0"/>
          <c:showSerName val="0"/>
          <c:showPercent val="0"/>
          <c:showBubbleSize val="0"/>
        </c:dLbls>
        <c:marker val="1"/>
        <c:smooth val="0"/>
        <c:axId val="1124312543"/>
        <c:axId val="1"/>
      </c:lineChart>
      <c:catAx>
        <c:axId val="1124312543"/>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crossAx val="1124312543"/>
        <c:crosses val="autoZero"/>
        <c:crossBetween val="between"/>
      </c:valAx>
      <c:spPr>
        <a:noFill/>
        <a:ln w="25400">
          <a:noFill/>
        </a:ln>
      </c:spPr>
    </c:plotArea>
    <c:legend>
      <c:legendPos val="b"/>
      <c:overlay val="0"/>
      <c:spPr>
        <a:solidFill>
          <a:schemeClr val="lt1">
            <a:lumMod val="95000"/>
            <a:alpha val="39000"/>
          </a:schemeClr>
        </a:solidFill>
        <a:ln>
          <a:noFill/>
        </a:ln>
        <a:effectLst/>
      </c:spPr>
      <c:txPr>
        <a:bodyPr/>
        <a:lstStyle/>
        <a:p>
          <a:pPr>
            <a:defRPr sz="825" b="0" i="0" u="none" strike="noStrike" baseline="0">
              <a:solidFill>
                <a:srgbClr val="333333"/>
              </a:solidFill>
              <a:latin typeface="Calibri"/>
              <a:ea typeface="Calibri"/>
              <a:cs typeface="Calibri"/>
            </a:defRPr>
          </a:pPr>
          <a:endParaRPr lang="es-CO"/>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sz="9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333333"/>
                </a:solidFill>
                <a:latin typeface="Calibri"/>
                <a:ea typeface="Calibri"/>
                <a:cs typeface="Calibri"/>
              </a:defRPr>
            </a:pPr>
            <a:r>
              <a:rPr lang="en-US"/>
              <a:t>TOTAL DIAS</a:t>
            </a:r>
          </a:p>
        </c:rich>
      </c:tx>
      <c:overlay val="0"/>
      <c:spPr>
        <a:noFill/>
        <a:ln w="25400">
          <a:noFill/>
        </a:ln>
      </c:spPr>
    </c:title>
    <c:autoTitleDeleted val="0"/>
    <c:plotArea>
      <c:layout/>
      <c:barChart>
        <c:barDir val="col"/>
        <c:grouping val="clustered"/>
        <c:varyColors val="0"/>
        <c:ser>
          <c:idx val="1"/>
          <c:order val="0"/>
          <c:tx>
            <c:strRef>
              <c:f>[25]Hoja2!$A$14</c:f>
              <c:strCache>
                <c:ptCount val="1"/>
                <c:pt idx="0">
                  <c:v>DIA ESPERADO </c:v>
                </c:pt>
              </c:strCache>
            </c:strRef>
          </c:tx>
          <c:spPr>
            <a:solidFill>
              <a:srgbClr val="C0504D"/>
            </a:solidFill>
            <a:ln w="25400">
              <a:noFill/>
            </a:ln>
          </c:spPr>
          <c:invertIfNegative val="0"/>
          <c:dLbls>
            <c:spPr>
              <a:noFill/>
              <a:ln w="25400">
                <a:noFill/>
              </a:ln>
            </c:spPr>
            <c:txPr>
              <a:bodyPr rot="-5400000" vert="horz" wrap="square" lIns="38100" tIns="19050" rIns="38100" bIns="19050" anchor="ctr">
                <a:spAutoFit/>
              </a:bodyPr>
              <a:lstStyle/>
              <a:p>
                <a:pPr algn="ctr">
                  <a:defRPr sz="800" b="0" i="0" u="none" strike="noStrike" baseline="0">
                    <a:solidFill>
                      <a:srgbClr val="808080"/>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[25]Hoja2!$B$13:$F$13</c:f>
              <c:numCache>
                <c:formatCode>General</c:formatCode>
                <c:ptCount val="5"/>
                <c:pt idx="0">
                  <c:v>2016</c:v>
                </c:pt>
                <c:pt idx="1">
                  <c:v>2017</c:v>
                </c:pt>
                <c:pt idx="2">
                  <c:v>2018</c:v>
                </c:pt>
                <c:pt idx="3">
                  <c:v>2019</c:v>
                </c:pt>
                <c:pt idx="4">
                  <c:v>2020</c:v>
                </c:pt>
              </c:numCache>
            </c:numRef>
          </c:cat>
          <c:val>
            <c:numRef>
              <c:f>[25]Hoja2!$B$14:$F$14</c:f>
              <c:numCache>
                <c:formatCode>General</c:formatCode>
                <c:ptCount val="5"/>
                <c:pt idx="0">
                  <c:v>45</c:v>
                </c:pt>
                <c:pt idx="1">
                  <c:v>45</c:v>
                </c:pt>
                <c:pt idx="2">
                  <c:v>45</c:v>
                </c:pt>
                <c:pt idx="3">
                  <c:v>15</c:v>
                </c:pt>
                <c:pt idx="4">
                  <c:v>15</c:v>
                </c:pt>
              </c:numCache>
            </c:numRef>
          </c:val>
          <c:extLst>
            <c:ext xmlns:c16="http://schemas.microsoft.com/office/drawing/2014/chart" uri="{C3380CC4-5D6E-409C-BE32-E72D297353CC}">
              <c16:uniqueId val="{00000000-BCA8-4E75-8AB6-2C1EC4A32968}"/>
            </c:ext>
          </c:extLst>
        </c:ser>
        <c:ser>
          <c:idx val="2"/>
          <c:order val="1"/>
          <c:tx>
            <c:strRef>
              <c:f>[25]Hoja2!$A$15</c:f>
              <c:strCache>
                <c:ptCount val="1"/>
                <c:pt idx="0">
                  <c:v>DIA EMPLEADO </c:v>
                </c:pt>
              </c:strCache>
            </c:strRef>
          </c:tx>
          <c:spPr>
            <a:solidFill>
              <a:srgbClr val="9BBB59"/>
            </a:solidFill>
            <a:ln w="25400">
              <a:noFill/>
            </a:ln>
          </c:spPr>
          <c:invertIfNegative val="0"/>
          <c:dLbls>
            <c:spPr>
              <a:noFill/>
              <a:ln w="25400">
                <a:noFill/>
              </a:ln>
            </c:spPr>
            <c:txPr>
              <a:bodyPr rot="-5400000" vert="horz" wrap="square" lIns="38100" tIns="19050" rIns="38100" bIns="19050" anchor="ctr">
                <a:spAutoFit/>
              </a:bodyPr>
              <a:lstStyle/>
              <a:p>
                <a:pPr algn="ctr">
                  <a:defRPr sz="800" b="0" i="0" u="none" strike="noStrike" baseline="0">
                    <a:solidFill>
                      <a:srgbClr val="808080"/>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[25]Hoja2!$B$13:$F$13</c:f>
              <c:numCache>
                <c:formatCode>General</c:formatCode>
                <c:ptCount val="5"/>
                <c:pt idx="0">
                  <c:v>2016</c:v>
                </c:pt>
                <c:pt idx="1">
                  <c:v>2017</c:v>
                </c:pt>
                <c:pt idx="2">
                  <c:v>2018</c:v>
                </c:pt>
                <c:pt idx="3">
                  <c:v>2019</c:v>
                </c:pt>
                <c:pt idx="4">
                  <c:v>2020</c:v>
                </c:pt>
              </c:numCache>
            </c:numRef>
          </c:cat>
          <c:val>
            <c:numRef>
              <c:f>[25]Hoja2!$B$15:$F$15</c:f>
              <c:numCache>
                <c:formatCode>General</c:formatCode>
                <c:ptCount val="5"/>
                <c:pt idx="0">
                  <c:v>101</c:v>
                </c:pt>
                <c:pt idx="1">
                  <c:v>101</c:v>
                </c:pt>
                <c:pt idx="2">
                  <c:v>79</c:v>
                </c:pt>
                <c:pt idx="3">
                  <c:v>133</c:v>
                </c:pt>
                <c:pt idx="4">
                  <c:v>232</c:v>
                </c:pt>
              </c:numCache>
            </c:numRef>
          </c:val>
          <c:extLst>
            <c:ext xmlns:c16="http://schemas.microsoft.com/office/drawing/2014/chart" uri="{C3380CC4-5D6E-409C-BE32-E72D297353CC}">
              <c16:uniqueId val="{00000001-BCA8-4E75-8AB6-2C1EC4A32968}"/>
            </c:ext>
          </c:extLst>
        </c:ser>
        <c:dLbls>
          <c:showLegendKey val="0"/>
          <c:showVal val="0"/>
          <c:showCatName val="0"/>
          <c:showSerName val="0"/>
          <c:showPercent val="0"/>
          <c:showBubbleSize val="0"/>
        </c:dLbls>
        <c:gapWidth val="444"/>
        <c:overlap val="-90"/>
        <c:axId val="1124334591"/>
        <c:axId val="1"/>
      </c:barChart>
      <c:catAx>
        <c:axId val="112433459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1"/>
        <c:axPos val="l"/>
        <c:numFmt formatCode="General" sourceLinked="1"/>
        <c:majorTickMark val="out"/>
        <c:minorTickMark val="none"/>
        <c:tickLblPos val="nextTo"/>
        <c:crossAx val="1124334591"/>
        <c:crosses val="autoZero"/>
        <c:crossBetween val="between"/>
      </c:valAx>
      <c:spPr>
        <a:noFill/>
        <a:ln w="25400">
          <a:noFill/>
        </a:ln>
      </c:spPr>
    </c:plotArea>
    <c:legend>
      <c:legendPos val="t"/>
      <c:overlay val="0"/>
      <c:spPr>
        <a:noFill/>
        <a:ln w="25400">
          <a:noFill/>
        </a:ln>
      </c:spPr>
      <c:txPr>
        <a:bodyPr/>
        <a:lstStyle/>
        <a:p>
          <a:pPr>
            <a:defRPr sz="825"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sz="9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333333"/>
                </a:solidFill>
                <a:latin typeface="Calibri"/>
                <a:ea typeface="Calibri"/>
                <a:cs typeface="Calibri"/>
              </a:defRPr>
            </a:pPr>
            <a:r>
              <a:rPr lang="en-US"/>
              <a:t>TOTAL DIAS</a:t>
            </a:r>
          </a:p>
        </c:rich>
      </c:tx>
      <c:overlay val="0"/>
      <c:spPr>
        <a:noFill/>
        <a:ln w="25400">
          <a:noFill/>
        </a:ln>
      </c:spPr>
    </c:title>
    <c:autoTitleDeleted val="0"/>
    <c:plotArea>
      <c:layout/>
      <c:lineChart>
        <c:grouping val="standard"/>
        <c:varyColors val="0"/>
        <c:ser>
          <c:idx val="2"/>
          <c:order val="0"/>
          <c:tx>
            <c:strRef>
              <c:f>[25]Hoja2!$A$15</c:f>
              <c:strCache>
                <c:ptCount val="1"/>
                <c:pt idx="0">
                  <c:v>DIA EMPLEADO </c:v>
                </c:pt>
              </c:strCache>
            </c:strRef>
          </c:tx>
          <c:spPr>
            <a:ln w="31750" cap="rnd">
              <a:solidFill>
                <a:schemeClr val="accent3"/>
              </a:solidFill>
              <a:round/>
            </a:ln>
            <a:effectLst/>
          </c:spPr>
          <c:marker>
            <c:symbol val="circle"/>
            <c:size val="17"/>
            <c:spPr>
              <a:solidFill>
                <a:srgbClr val="9BBB59"/>
              </a:solidFill>
              <a:ln w="9525">
                <a:noFill/>
              </a:ln>
            </c:spPr>
          </c:marker>
          <c:dLbls>
            <c:spPr>
              <a:noFill/>
              <a:ln w="25400">
                <a:noFill/>
              </a:ln>
            </c:spPr>
            <c:txPr>
              <a:bodyPr wrap="square" lIns="38100" tIns="19050" rIns="38100" bIns="19050" anchor="ctr">
                <a:spAutoFit/>
              </a:bodyPr>
              <a:lstStyle/>
              <a:p>
                <a:pPr>
                  <a:defRPr sz="900" b="1" i="0" u="none" strike="noStrike" baseline="0">
                    <a:solidFill>
                      <a:srgbClr val="FFFFFF"/>
                    </a:solidFill>
                    <a:latin typeface="Calibri"/>
                    <a:ea typeface="Calibri"/>
                    <a:cs typeface="Calibri"/>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[25]Hoja2!$B$13:$F$13</c:f>
              <c:numCache>
                <c:formatCode>General</c:formatCode>
                <c:ptCount val="5"/>
                <c:pt idx="0">
                  <c:v>2016</c:v>
                </c:pt>
                <c:pt idx="1">
                  <c:v>2017</c:v>
                </c:pt>
                <c:pt idx="2">
                  <c:v>2018</c:v>
                </c:pt>
                <c:pt idx="3">
                  <c:v>2019</c:v>
                </c:pt>
                <c:pt idx="4">
                  <c:v>2020</c:v>
                </c:pt>
              </c:numCache>
            </c:numRef>
          </c:cat>
          <c:val>
            <c:numRef>
              <c:f>[25]Hoja2!$B$15:$F$15</c:f>
              <c:numCache>
                <c:formatCode>General</c:formatCode>
                <c:ptCount val="5"/>
                <c:pt idx="0">
                  <c:v>101</c:v>
                </c:pt>
                <c:pt idx="1">
                  <c:v>101</c:v>
                </c:pt>
                <c:pt idx="2">
                  <c:v>79</c:v>
                </c:pt>
                <c:pt idx="3">
                  <c:v>133</c:v>
                </c:pt>
                <c:pt idx="4">
                  <c:v>232</c:v>
                </c:pt>
              </c:numCache>
            </c:numRef>
          </c:val>
          <c:smooth val="0"/>
          <c:extLst>
            <c:ext xmlns:c16="http://schemas.microsoft.com/office/drawing/2014/chart" uri="{C3380CC4-5D6E-409C-BE32-E72D297353CC}">
              <c16:uniqueId val="{00000000-F5DA-44B2-8295-3AB726F161F5}"/>
            </c:ext>
          </c:extLst>
        </c:ser>
        <c:dLbls>
          <c:showLegendKey val="0"/>
          <c:showVal val="0"/>
          <c:showCatName val="0"/>
          <c:showSerName val="0"/>
          <c:showPercent val="0"/>
          <c:showBubbleSize val="0"/>
        </c:dLbls>
        <c:marker val="1"/>
        <c:smooth val="0"/>
        <c:axId val="1124312127"/>
        <c:axId val="1"/>
      </c:lineChart>
      <c:catAx>
        <c:axId val="1124312127"/>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crossAx val="1124312127"/>
        <c:crosses val="autoZero"/>
        <c:crossBetween val="between"/>
      </c:valAx>
      <c:spPr>
        <a:noFill/>
        <a:ln w="25400">
          <a:noFill/>
        </a:ln>
      </c:spPr>
    </c:plotArea>
    <c:legend>
      <c:legendPos val="b"/>
      <c:overlay val="0"/>
      <c:spPr>
        <a:solidFill>
          <a:schemeClr val="lt1">
            <a:lumMod val="95000"/>
            <a:alpha val="39000"/>
          </a:schemeClr>
        </a:solidFill>
        <a:ln>
          <a:noFill/>
        </a:ln>
        <a:effectLst/>
      </c:spPr>
      <c:txPr>
        <a:bodyPr/>
        <a:lstStyle/>
        <a:p>
          <a:pPr>
            <a:defRPr sz="825" b="0" i="0" u="none" strike="noStrike" baseline="0">
              <a:solidFill>
                <a:srgbClr val="333333"/>
              </a:solidFill>
              <a:latin typeface="Calibri"/>
              <a:ea typeface="Calibri"/>
              <a:cs typeface="Calibri"/>
            </a:defRPr>
          </a:pPr>
          <a:endParaRPr lang="es-CO"/>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sz="9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1"/>
    </mc:Choice>
    <mc:Fallback>
      <c:style val="41"/>
    </mc:Fallback>
  </mc:AlternateContent>
  <c:chart>
    <c:title>
      <c:tx>
        <c:rich>
          <a:bodyPr/>
          <a:lstStyle/>
          <a:p>
            <a:pPr>
              <a:defRPr sz="1000" b="0" i="0" u="none" strike="noStrike" baseline="0">
                <a:solidFill>
                  <a:srgbClr val="FFFFFF"/>
                </a:solidFill>
                <a:latin typeface="Calibri"/>
                <a:ea typeface="Calibri"/>
                <a:cs typeface="Calibri"/>
              </a:defRPr>
            </a:pPr>
            <a:r>
              <a:rPr lang="en-US" sz="1800" b="1" i="0" u="none" strike="noStrike" baseline="0">
                <a:solidFill>
                  <a:srgbClr val="FFFFFF"/>
                </a:solidFill>
                <a:latin typeface="Calibri"/>
                <a:cs typeface="Calibri"/>
              </a:rPr>
              <a:t>C02.001 </a:t>
            </a:r>
          </a:p>
          <a:p>
            <a:pPr>
              <a:defRPr sz="1000" b="0" i="0" u="none" strike="noStrike" baseline="0">
                <a:solidFill>
                  <a:srgbClr val="FFFFFF"/>
                </a:solidFill>
                <a:latin typeface="Calibri"/>
                <a:ea typeface="Calibri"/>
                <a:cs typeface="Calibri"/>
              </a:defRPr>
            </a:pPr>
            <a:r>
              <a:rPr lang="en-US" sz="1800" b="1" i="0" u="none" strike="noStrike" baseline="0">
                <a:solidFill>
                  <a:srgbClr val="FFFFFF"/>
                </a:solidFill>
                <a:latin typeface="Calibri"/>
                <a:cs typeface="Calibri"/>
              </a:rPr>
              <a:t>POBLACIÓN ATENDIDA MEDIANTE METODOLOGÍAS FLEXIBLES</a:t>
            </a:r>
          </a:p>
        </c:rich>
      </c:tx>
      <c:overlay val="0"/>
    </c:title>
    <c:autoTitleDeleted val="0"/>
    <c:plotArea>
      <c:layout/>
      <c:barChart>
        <c:barDir val="col"/>
        <c:grouping val="clustered"/>
        <c:varyColors val="0"/>
        <c:ser>
          <c:idx val="4"/>
          <c:order val="0"/>
          <c:tx>
            <c:strRef>
              <c:f>'[5]C02.001'!$A$24</c:f>
              <c:strCache>
                <c:ptCount val="1"/>
                <c:pt idx="0">
                  <c:v>2016</c:v>
                </c:pt>
              </c:strCache>
            </c:strRef>
          </c:tx>
          <c:spPr>
            <a:solidFill>
              <a:schemeClr val="accent4">
                <a:lumMod val="60000"/>
                <a:lumOff val="40000"/>
              </a:schemeClr>
            </a:solidFill>
          </c:spPr>
          <c:invertIfNegative val="0"/>
          <c:dLbls>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'[5]C02.001'!$C$24</c:f>
              <c:numCache>
                <c:formatCode>General</c:formatCode>
                <c:ptCount val="1"/>
                <c:pt idx="0">
                  <c:v>0.89500000000000002</c:v>
                </c:pt>
              </c:numCache>
            </c:numRef>
          </c:val>
          <c:extLst>
            <c:ext xmlns:c16="http://schemas.microsoft.com/office/drawing/2014/chart" uri="{C3380CC4-5D6E-409C-BE32-E72D297353CC}">
              <c16:uniqueId val="{00000000-1450-467E-BC10-BB130262BFCC}"/>
            </c:ext>
          </c:extLst>
        </c:ser>
        <c:ser>
          <c:idx val="5"/>
          <c:order val="1"/>
          <c:tx>
            <c:strRef>
              <c:f>'[5]C02.001'!$A$25</c:f>
              <c:strCache>
                <c:ptCount val="1"/>
                <c:pt idx="0">
                  <c:v>2017</c:v>
                </c:pt>
              </c:strCache>
            </c:strRef>
          </c:tx>
          <c:spPr>
            <a:solidFill>
              <a:srgbClr val="EDB109"/>
            </a:solidFill>
          </c:spPr>
          <c:invertIfNegative val="0"/>
          <c:dLbls>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'[5]C02.001'!$C$25</c:f>
              <c:numCache>
                <c:formatCode>General</c:formatCode>
                <c:ptCount val="1"/>
                <c:pt idx="0">
                  <c:v>0.96099999999999997</c:v>
                </c:pt>
              </c:numCache>
            </c:numRef>
          </c:val>
          <c:extLst>
            <c:ext xmlns:c16="http://schemas.microsoft.com/office/drawing/2014/chart" uri="{C3380CC4-5D6E-409C-BE32-E72D297353CC}">
              <c16:uniqueId val="{00000001-1450-467E-BC10-BB130262BFCC}"/>
            </c:ext>
          </c:extLst>
        </c:ser>
        <c:ser>
          <c:idx val="6"/>
          <c:order val="2"/>
          <c:tx>
            <c:strRef>
              <c:f>'[5]C02.001'!$A$26</c:f>
              <c:strCache>
                <c:ptCount val="1"/>
                <c:pt idx="0">
                  <c:v>2018</c:v>
                </c:pt>
              </c:strCache>
            </c:strRef>
          </c:tx>
          <c:spPr>
            <a:solidFill>
              <a:schemeClr val="bg2">
                <a:lumMod val="50000"/>
              </a:schemeClr>
            </a:solidFill>
          </c:spPr>
          <c:invertIfNegative val="0"/>
          <c:dLbls>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'[5]C02.001'!$C$26</c:f>
              <c:numCache>
                <c:formatCode>General</c:formatCode>
                <c:ptCount val="1"/>
                <c:pt idx="0">
                  <c:v>0.97299999999999998</c:v>
                </c:pt>
              </c:numCache>
            </c:numRef>
          </c:val>
          <c:extLst>
            <c:ext xmlns:c16="http://schemas.microsoft.com/office/drawing/2014/chart" uri="{C3380CC4-5D6E-409C-BE32-E72D297353CC}">
              <c16:uniqueId val="{00000002-1450-467E-BC10-BB130262BFCC}"/>
            </c:ext>
          </c:extLst>
        </c:ser>
        <c:ser>
          <c:idx val="7"/>
          <c:order val="3"/>
          <c:tx>
            <c:strRef>
              <c:f>'[5]C02.001'!$A$27</c:f>
              <c:strCache>
                <c:ptCount val="1"/>
                <c:pt idx="0">
                  <c:v>2019</c:v>
                </c:pt>
              </c:strCache>
            </c:strRef>
          </c:tx>
          <c:invertIfNegative val="0"/>
          <c:dLbls>
            <c:numFmt formatCode="0.0%" sourceLinked="0"/>
            <c:spPr>
              <a:noFill/>
              <a:ln w="25400">
                <a:noFill/>
              </a:ln>
            </c:spPr>
            <c:txPr>
              <a:bodyPr wrap="square" lIns="38100" tIns="19050" rIns="38100" bIns="19050" anchor="ctr">
                <a:spAutoFit/>
              </a:bodyPr>
              <a:lstStyle/>
              <a:p>
                <a:pPr>
                  <a:defRPr sz="14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'[5]C02.001'!$C$27</c:f>
              <c:numCache>
                <c:formatCode>General</c:formatCode>
                <c:ptCount val="1"/>
                <c:pt idx="0">
                  <c:v>0.88400000000000001</c:v>
                </c:pt>
              </c:numCache>
            </c:numRef>
          </c:val>
          <c:extLst>
            <c:ext xmlns:c16="http://schemas.microsoft.com/office/drawing/2014/chart" uri="{C3380CC4-5D6E-409C-BE32-E72D297353CC}">
              <c16:uniqueId val="{00000003-1450-467E-BC10-BB130262BFCC}"/>
            </c:ext>
          </c:extLst>
        </c:ser>
        <c:ser>
          <c:idx val="0"/>
          <c:order val="4"/>
          <c:tx>
            <c:strRef>
              <c:f>'[5]C02.001'!$A$28</c:f>
              <c:strCache>
                <c:ptCount val="1"/>
                <c:pt idx="0">
                  <c:v>2020</c:v>
                </c:pt>
              </c:strCache>
            </c:strRef>
          </c:tx>
          <c:spPr>
            <a:solidFill>
              <a:srgbClr val="00B050"/>
            </a:solidFill>
          </c:spPr>
          <c:invertIfNegative val="0"/>
          <c:dLbls>
            <c:spPr>
              <a:noFill/>
              <a:ln w="25400">
                <a:noFill/>
              </a:ln>
            </c:spPr>
            <c:txPr>
              <a:bodyPr wrap="square" lIns="38100" tIns="19050" rIns="38100" bIns="19050" anchor="ctr">
                <a:spAutoFit/>
              </a:bodyPr>
              <a:lstStyle/>
              <a:p>
                <a:pPr>
                  <a:defRPr sz="14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'[5]C02.001'!$C$28</c:f>
              <c:numCache>
                <c:formatCode>General</c:formatCode>
                <c:ptCount val="1"/>
                <c:pt idx="0">
                  <c:v>0.77162882259104637</c:v>
                </c:pt>
              </c:numCache>
            </c:numRef>
          </c:val>
          <c:extLst>
            <c:ext xmlns:c16="http://schemas.microsoft.com/office/drawing/2014/chart" uri="{C3380CC4-5D6E-409C-BE32-E72D297353CC}">
              <c16:uniqueId val="{00000004-1450-467E-BC10-BB130262BFCC}"/>
            </c:ext>
          </c:extLst>
        </c:ser>
        <c:dLbls>
          <c:showLegendKey val="0"/>
          <c:showVal val="0"/>
          <c:showCatName val="0"/>
          <c:showSerName val="0"/>
          <c:showPercent val="0"/>
          <c:showBubbleSize val="0"/>
        </c:dLbls>
        <c:gapWidth val="219"/>
        <c:overlap val="-27"/>
        <c:axId val="1129558095"/>
        <c:axId val="1"/>
      </c:barChart>
      <c:catAx>
        <c:axId val="1129558095"/>
        <c:scaling>
          <c:orientation val="minMax"/>
        </c:scaling>
        <c:delete val="1"/>
        <c:axPos val="b"/>
        <c:title>
          <c:tx>
            <c:rich>
              <a:bodyPr/>
              <a:lstStyle/>
              <a:p>
                <a:pPr>
                  <a:defRPr sz="1000" b="0" i="0" u="none" strike="noStrike" baseline="0">
                    <a:solidFill>
                      <a:srgbClr val="FFFFFF"/>
                    </a:solidFill>
                    <a:latin typeface="Calibri"/>
                    <a:ea typeface="Calibri"/>
                    <a:cs typeface="Calibri"/>
                  </a:defRPr>
                </a:pPr>
                <a:r>
                  <a:rPr lang="en-US"/>
                  <a:t>AÑOS</a:t>
                </a:r>
              </a:p>
            </c:rich>
          </c:tx>
          <c:overlay val="0"/>
        </c:title>
        <c:majorTickMark val="out"/>
        <c:minorTickMark val="none"/>
        <c:tickLblPos val="nextTo"/>
        <c:crossAx val="1"/>
        <c:crosses val="autoZero"/>
        <c:auto val="1"/>
        <c:lblAlgn val="ctr"/>
        <c:lblOffset val="100"/>
        <c:noMultiLvlLbl val="0"/>
      </c:catAx>
      <c:valAx>
        <c:axId val="1"/>
        <c:scaling>
          <c:orientation val="minMax"/>
        </c:scaling>
        <c:delete val="0"/>
        <c:axPos val="l"/>
        <c:majorGridlines/>
        <c:title>
          <c:tx>
            <c:rich>
              <a:bodyPr/>
              <a:lstStyle/>
              <a:p>
                <a:pPr>
                  <a:defRPr sz="1000" b="0" i="0" u="none" strike="noStrike" baseline="0">
                    <a:solidFill>
                      <a:srgbClr val="FFFFFF"/>
                    </a:solidFill>
                    <a:latin typeface="Calibri"/>
                    <a:ea typeface="Calibri"/>
                    <a:cs typeface="Calibri"/>
                  </a:defRPr>
                </a:pPr>
                <a:r>
                  <a:rPr lang="en-US"/>
                  <a:t>LOGRO</a:t>
                </a:r>
              </a:p>
            </c:rich>
          </c:tx>
          <c:overlay val="0"/>
        </c:title>
        <c:numFmt formatCode="General" sourceLinked="1"/>
        <c:majorTickMark val="none"/>
        <c:minorTickMark val="none"/>
        <c:tickLblPos val="nextTo"/>
        <c:txPr>
          <a:bodyPr rot="0" vert="horz"/>
          <a:lstStyle/>
          <a:p>
            <a:pPr>
              <a:defRPr sz="1000" b="0" i="0" u="none" strike="noStrike" baseline="0">
                <a:solidFill>
                  <a:srgbClr val="FFFFFF"/>
                </a:solidFill>
                <a:latin typeface="Calibri"/>
                <a:ea typeface="Calibri"/>
                <a:cs typeface="Calibri"/>
              </a:defRPr>
            </a:pPr>
            <a:endParaRPr lang="es-CO"/>
          </a:p>
        </c:txPr>
        <c:crossAx val="1129558095"/>
        <c:crosses val="autoZero"/>
        <c:crossBetween val="between"/>
      </c:valAx>
      <c:spPr>
        <a:solidFill>
          <a:schemeClr val="tx1"/>
        </a:solidFill>
      </c:spPr>
    </c:plotArea>
    <c:legend>
      <c:legendPos val="r"/>
      <c:legendEntry>
        <c:idx val="0"/>
        <c:txPr>
          <a:bodyPr/>
          <a:lstStyle/>
          <a:p>
            <a:pPr>
              <a:defRPr sz="965" b="0" i="0" u="none" strike="noStrike" baseline="0">
                <a:solidFill>
                  <a:srgbClr val="FFFFFF"/>
                </a:solidFill>
                <a:latin typeface="Calibri"/>
                <a:ea typeface="Calibri"/>
                <a:cs typeface="Calibri"/>
              </a:defRPr>
            </a:pPr>
            <a:endParaRPr lang="es-CO"/>
          </a:p>
        </c:txPr>
      </c:legendEntry>
      <c:legendEntry>
        <c:idx val="1"/>
        <c:txPr>
          <a:bodyPr/>
          <a:lstStyle/>
          <a:p>
            <a:pPr>
              <a:defRPr sz="965" b="0" i="0" u="none" strike="noStrike" baseline="0">
                <a:solidFill>
                  <a:srgbClr val="FFFFFF"/>
                </a:solidFill>
                <a:latin typeface="Calibri"/>
                <a:ea typeface="Calibri"/>
                <a:cs typeface="Calibri"/>
              </a:defRPr>
            </a:pPr>
            <a:endParaRPr lang="es-CO"/>
          </a:p>
        </c:txPr>
      </c:legendEntry>
      <c:legendEntry>
        <c:idx val="2"/>
        <c:txPr>
          <a:bodyPr/>
          <a:lstStyle/>
          <a:p>
            <a:pPr>
              <a:defRPr sz="965" b="0" i="0" u="none" strike="noStrike" baseline="0">
                <a:solidFill>
                  <a:srgbClr val="FFFFFF"/>
                </a:solidFill>
                <a:latin typeface="Calibri"/>
                <a:ea typeface="Calibri"/>
                <a:cs typeface="Calibri"/>
              </a:defRPr>
            </a:pPr>
            <a:endParaRPr lang="es-CO"/>
          </a:p>
        </c:txPr>
      </c:legendEntry>
      <c:legendEntry>
        <c:idx val="3"/>
        <c:txPr>
          <a:bodyPr/>
          <a:lstStyle/>
          <a:p>
            <a:pPr>
              <a:defRPr sz="965" b="0" i="0" u="none" strike="noStrike" baseline="0">
                <a:solidFill>
                  <a:srgbClr val="FFFFFF"/>
                </a:solidFill>
                <a:latin typeface="Calibri"/>
                <a:ea typeface="Calibri"/>
                <a:cs typeface="Calibri"/>
              </a:defRPr>
            </a:pPr>
            <a:endParaRPr lang="es-CO"/>
          </a:p>
        </c:txPr>
      </c:legendEntry>
      <c:legendEntry>
        <c:idx val="4"/>
        <c:txPr>
          <a:bodyPr/>
          <a:lstStyle/>
          <a:p>
            <a:pPr>
              <a:defRPr sz="965" b="0" i="0" u="none" strike="noStrike" baseline="0">
                <a:solidFill>
                  <a:srgbClr val="FFFFFF"/>
                </a:solidFill>
                <a:latin typeface="Calibri"/>
                <a:ea typeface="Calibri"/>
                <a:cs typeface="Calibri"/>
              </a:defRPr>
            </a:pPr>
            <a:endParaRPr lang="es-CO"/>
          </a:p>
        </c:txPr>
      </c:legendEntry>
      <c:layout>
        <c:manualLayout>
          <c:xMode val="edge"/>
          <c:yMode val="edge"/>
          <c:wMode val="edge"/>
          <c:hMode val="edge"/>
          <c:x val="0.92566786985282556"/>
          <c:y val="0.43808794601311779"/>
          <c:w val="0.9924639932580962"/>
          <c:h val="0.8759293623328932"/>
        </c:manualLayout>
      </c:layout>
      <c:overlay val="0"/>
      <c:txPr>
        <a:bodyPr/>
        <a:lstStyle/>
        <a:p>
          <a:pPr>
            <a:defRPr sz="650" b="0" i="0" u="none" strike="noStrike" baseline="0">
              <a:solidFill>
                <a:srgbClr val="FFFFFF"/>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FFFFFF"/>
          </a:solidFill>
          <a:latin typeface="Calibri"/>
          <a:ea typeface="Calibri"/>
          <a:cs typeface="Calibri"/>
        </a:defRPr>
      </a:pPr>
      <a:endParaRPr lang="es-CO"/>
    </a:p>
  </c:txPr>
  <c:printSettings>
    <c:headerFooter/>
    <c:pageMargins b="0.75" l="0.7" r="0.7" t="0.75" header="0.3" footer="0.3"/>
    <c:pageSetup orientation="landscape"/>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b="1">
                <a:solidFill>
                  <a:sysClr val="windowText" lastClr="000000"/>
                </a:solidFill>
              </a:rPr>
              <a:t>Comparativo</a:t>
            </a:r>
            <a:r>
              <a:rPr lang="es-CO" b="1" baseline="0">
                <a:solidFill>
                  <a:sysClr val="windowText" lastClr="000000"/>
                </a:solidFill>
              </a:rPr>
              <a:t> entre solicitudes recibidas y No. de dias promedio del tramite  2020-2021</a:t>
            </a:r>
            <a:endParaRPr lang="es-CO" b="1">
              <a:solidFill>
                <a:sysClr val="windowText" lastClr="000000"/>
              </a:solidFill>
            </a:endParaRPr>
          </a:p>
        </c:rich>
      </c:tx>
      <c:overlay val="0"/>
      <c:spPr>
        <a:noFill/>
        <a:ln w="25400">
          <a:noFill/>
        </a:ln>
      </c:spPr>
    </c:title>
    <c:autoTitleDeleted val="0"/>
    <c:plotArea>
      <c:layout/>
      <c:barChart>
        <c:barDir val="col"/>
        <c:grouping val="clustered"/>
        <c:varyColors val="0"/>
        <c:ser>
          <c:idx val="0"/>
          <c:order val="0"/>
          <c:tx>
            <c:strRef>
              <c:f>'[26]H05.001.01 (2)'!$B$51</c:f>
              <c:strCache>
                <c:ptCount val="1"/>
                <c:pt idx="0">
                  <c:v>No. Solicitudes recibidas</c:v>
                </c:pt>
              </c:strCache>
            </c:strRef>
          </c:tx>
          <c:spPr>
            <a:solidFill>
              <a:schemeClr val="accent4">
                <a:lumMod val="60000"/>
                <a:lumOff val="40000"/>
              </a:schemeClr>
            </a:solidFill>
            <a:ln>
              <a:noFill/>
            </a:ln>
            <a:effectLst/>
          </c:spPr>
          <c:invertIfNegative val="0"/>
          <c:cat>
            <c:numRef>
              <c:f>'[26]H05.001.01 (2)'!$C$50:$D$50</c:f>
              <c:numCache>
                <c:formatCode>General</c:formatCode>
                <c:ptCount val="2"/>
                <c:pt idx="0">
                  <c:v>2020</c:v>
                </c:pt>
                <c:pt idx="1">
                  <c:v>2021</c:v>
                </c:pt>
              </c:numCache>
            </c:numRef>
          </c:cat>
          <c:val>
            <c:numRef>
              <c:f>'[26]H05.001.01 (2)'!$C$51:$D$51</c:f>
              <c:numCache>
                <c:formatCode>General</c:formatCode>
                <c:ptCount val="2"/>
                <c:pt idx="0">
                  <c:v>83</c:v>
                </c:pt>
                <c:pt idx="1">
                  <c:v>190</c:v>
                </c:pt>
              </c:numCache>
            </c:numRef>
          </c:val>
          <c:extLst>
            <c:ext xmlns:c16="http://schemas.microsoft.com/office/drawing/2014/chart" uri="{C3380CC4-5D6E-409C-BE32-E72D297353CC}">
              <c16:uniqueId val="{00000000-65AF-4257-B16D-A417E199F4B1}"/>
            </c:ext>
          </c:extLst>
        </c:ser>
        <c:ser>
          <c:idx val="1"/>
          <c:order val="1"/>
          <c:tx>
            <c:strRef>
              <c:f>'[26]H05.001.01 (2)'!$B$52</c:f>
              <c:strCache>
                <c:ptCount val="1"/>
                <c:pt idx="0">
                  <c:v>No. dias promedio del tramite </c:v>
                </c:pt>
              </c:strCache>
            </c:strRef>
          </c:tx>
          <c:spPr>
            <a:solidFill>
              <a:schemeClr val="accent1">
                <a:lumMod val="75000"/>
              </a:schemeClr>
            </a:solidFill>
            <a:ln>
              <a:noFill/>
            </a:ln>
            <a:effectLst/>
          </c:spPr>
          <c:invertIfNegative val="0"/>
          <c:cat>
            <c:numRef>
              <c:f>'[26]H05.001.01 (2)'!$C$50:$D$50</c:f>
              <c:numCache>
                <c:formatCode>General</c:formatCode>
                <c:ptCount val="2"/>
                <c:pt idx="0">
                  <c:v>2020</c:v>
                </c:pt>
                <c:pt idx="1">
                  <c:v>2021</c:v>
                </c:pt>
              </c:numCache>
            </c:numRef>
          </c:cat>
          <c:val>
            <c:numRef>
              <c:f>'[26]H05.001.01 (2)'!$C$52:$D$52</c:f>
              <c:numCache>
                <c:formatCode>General</c:formatCode>
                <c:ptCount val="2"/>
                <c:pt idx="0">
                  <c:v>310</c:v>
                </c:pt>
                <c:pt idx="1">
                  <c:v>438</c:v>
                </c:pt>
              </c:numCache>
            </c:numRef>
          </c:val>
          <c:extLst>
            <c:ext xmlns:c16="http://schemas.microsoft.com/office/drawing/2014/chart" uri="{C3380CC4-5D6E-409C-BE32-E72D297353CC}">
              <c16:uniqueId val="{00000001-65AF-4257-B16D-A417E199F4B1}"/>
            </c:ext>
          </c:extLst>
        </c:ser>
        <c:dLbls>
          <c:showLegendKey val="0"/>
          <c:showVal val="0"/>
          <c:showCatName val="0"/>
          <c:showSerName val="0"/>
          <c:showPercent val="0"/>
          <c:showBubbleSize val="0"/>
        </c:dLbls>
        <c:gapWidth val="219"/>
        <c:overlap val="-27"/>
        <c:axId val="1124314623"/>
        <c:axId val="1"/>
      </c:barChart>
      <c:catAx>
        <c:axId val="112431462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24314623"/>
        <c:crosses val="autoZero"/>
        <c:crossBetween val="between"/>
      </c:valAx>
      <c:spPr>
        <a:noFill/>
        <a:ln w="25400">
          <a:noFill/>
        </a:ln>
      </c:spPr>
    </c:plotArea>
    <c:legend>
      <c:legendPos val="b"/>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FFFFFF"/>
                </a:solidFill>
                <a:latin typeface="Arial Black"/>
                <a:ea typeface="Arial Black"/>
                <a:cs typeface="Arial Black"/>
              </a:defRPr>
            </a:pPr>
            <a:r>
              <a:rPr lang="en-US"/>
              <a:t>DIAS PROMEDIO DE TRAMITE EN EL PROCESO DE RECONOCIMIENTO DE CESANTIAS DEFINITIVAS
</a:t>
            </a:r>
          </a:p>
        </c:rich>
      </c:tx>
      <c:layout>
        <c:manualLayout>
          <c:xMode val="edge"/>
          <c:yMode val="edge"/>
          <c:x val="0.15283014267766293"/>
          <c:y val="5.6792415873388957E-2"/>
        </c:manualLayout>
      </c:layout>
      <c:overlay val="0"/>
      <c:spPr>
        <a:noFill/>
        <a:ln w="25400">
          <a:noFill/>
        </a:ln>
      </c:spPr>
    </c:title>
    <c:autoTitleDeleted val="0"/>
    <c:plotArea>
      <c:layout/>
      <c:barChart>
        <c:barDir val="col"/>
        <c:grouping val="clustered"/>
        <c:varyColors val="0"/>
        <c:ser>
          <c:idx val="0"/>
          <c:order val="0"/>
          <c:spPr>
            <a:solidFill>
              <a:srgbClr val="4F81BD"/>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PRIMER MOMENTO</c:v>
              </c:pt>
              <c:pt idx="1">
                <c:v>SEGUNDO MOMENTO</c:v>
              </c:pt>
              <c:pt idx="2">
                <c:v>TERCER MOMENTO</c:v>
              </c:pt>
              <c:pt idx="3">
                <c:v>TOTAL</c:v>
              </c:pt>
            </c:strLit>
          </c:cat>
          <c:val>
            <c:numLit>
              <c:formatCode>General</c:formatCode>
              <c:ptCount val="1"/>
              <c:pt idx="0">
                <c:v>0</c:v>
              </c:pt>
            </c:numLit>
          </c:val>
          <c:extLst>
            <c:ext xmlns:c16="http://schemas.microsoft.com/office/drawing/2014/chart" uri="{C3380CC4-5D6E-409C-BE32-E72D297353CC}">
              <c16:uniqueId val="{00000000-7AD2-48F2-8586-DDC5CCE437F9}"/>
            </c:ext>
          </c:extLst>
        </c:ser>
        <c:ser>
          <c:idx val="1"/>
          <c:order val="1"/>
          <c:tx>
            <c:v>DIAS ESPERADOS</c:v>
          </c:tx>
          <c:spPr>
            <a:solidFill>
              <a:srgbClr val="C0504D"/>
            </a:solidFill>
            <a:ln w="25400">
              <a:noFill/>
            </a:ln>
          </c:spPr>
          <c:invertIfNegative val="0"/>
          <c:dLbls>
            <c:spPr>
              <a:noFill/>
              <a:ln w="25400">
                <a:noFill/>
              </a:ln>
            </c:spPr>
            <c:txPr>
              <a:bodyPr wrap="square" lIns="38100" tIns="19050" rIns="38100" bIns="19050" anchor="ctr">
                <a:spAutoFit/>
              </a:bodyPr>
              <a:lstStyle/>
              <a:p>
                <a:pPr>
                  <a:defRPr sz="1000" b="0" i="0" u="none" strike="noStrike" baseline="0">
                    <a:solidFill>
                      <a:srgbClr val="FFFFFF"/>
                    </a:solidFill>
                    <a:latin typeface="Arial Black"/>
                    <a:ea typeface="Arial Black"/>
                    <a:cs typeface="Arial Black"/>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PRIMER MOMENTO</c:v>
              </c:pt>
              <c:pt idx="1">
                <c:v>SEGUNDO MOMENTO</c:v>
              </c:pt>
              <c:pt idx="2">
                <c:v>TERCER MOMENTO</c:v>
              </c:pt>
              <c:pt idx="3">
                <c:v>TOTAL</c:v>
              </c:pt>
            </c:strLit>
          </c:cat>
          <c:val>
            <c:numLit>
              <c:formatCode>General</c:formatCode>
              <c:ptCount val="4"/>
              <c:pt idx="0">
                <c:v>15</c:v>
              </c:pt>
              <c:pt idx="1">
                <c:v>15</c:v>
              </c:pt>
              <c:pt idx="2">
                <c:v>15</c:v>
              </c:pt>
              <c:pt idx="3">
                <c:v>45</c:v>
              </c:pt>
            </c:numLit>
          </c:val>
          <c:extLst>
            <c:ext xmlns:c16="http://schemas.microsoft.com/office/drawing/2014/chart" uri="{C3380CC4-5D6E-409C-BE32-E72D297353CC}">
              <c16:uniqueId val="{00000001-7AD2-48F2-8586-DDC5CCE437F9}"/>
            </c:ext>
          </c:extLst>
        </c:ser>
        <c:ser>
          <c:idx val="2"/>
          <c:order val="2"/>
          <c:tx>
            <c:v>DIAS EMPLEADOS</c:v>
          </c:tx>
          <c:spPr>
            <a:solidFill>
              <a:srgbClr val="9BBB59"/>
            </a:solidFill>
            <a:ln w="25400">
              <a:noFill/>
            </a:ln>
          </c:spPr>
          <c:invertIfNegative val="0"/>
          <c:dLbls>
            <c:spPr>
              <a:noFill/>
              <a:ln w="25400">
                <a:noFill/>
              </a:ln>
            </c:spPr>
            <c:txPr>
              <a:bodyPr wrap="square" lIns="38100" tIns="19050" rIns="38100" bIns="19050" anchor="ctr">
                <a:spAutoFit/>
              </a:bodyPr>
              <a:lstStyle/>
              <a:p>
                <a:pPr>
                  <a:defRPr sz="1000" b="0" i="0" u="none" strike="noStrike" baseline="0">
                    <a:solidFill>
                      <a:srgbClr val="FFFFFF"/>
                    </a:solidFill>
                    <a:latin typeface="Arial Black"/>
                    <a:ea typeface="Arial Black"/>
                    <a:cs typeface="Arial Black"/>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PRIMER MOMENTO</c:v>
              </c:pt>
              <c:pt idx="1">
                <c:v>SEGUNDO MOMENTO</c:v>
              </c:pt>
              <c:pt idx="2">
                <c:v>TERCER MOMENTO</c:v>
              </c:pt>
              <c:pt idx="3">
                <c:v>TOTAL</c:v>
              </c:pt>
            </c:strLit>
          </c:cat>
          <c:val>
            <c:numLit>
              <c:formatCode>General</c:formatCode>
              <c:ptCount val="4"/>
              <c:pt idx="0">
                <c:v>18.100000000000001</c:v>
              </c:pt>
              <c:pt idx="1">
                <c:v>40.1</c:v>
              </c:pt>
              <c:pt idx="2">
                <c:v>37.1</c:v>
              </c:pt>
              <c:pt idx="3">
                <c:v>95.1</c:v>
              </c:pt>
            </c:numLit>
          </c:val>
          <c:extLst>
            <c:ext xmlns:c16="http://schemas.microsoft.com/office/drawing/2014/chart" uri="{C3380CC4-5D6E-409C-BE32-E72D297353CC}">
              <c16:uniqueId val="{00000002-7AD2-48F2-8586-DDC5CCE437F9}"/>
            </c:ext>
          </c:extLst>
        </c:ser>
        <c:dLbls>
          <c:showLegendKey val="0"/>
          <c:showVal val="0"/>
          <c:showCatName val="0"/>
          <c:showSerName val="0"/>
          <c:showPercent val="0"/>
          <c:showBubbleSize val="0"/>
        </c:dLbls>
        <c:gapWidth val="219"/>
        <c:overlap val="-27"/>
        <c:axId val="1124339583"/>
        <c:axId val="1"/>
      </c:barChart>
      <c:catAx>
        <c:axId val="112433958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1000" b="0" i="0" u="none" strike="noStrike" baseline="0">
                <a:solidFill>
                  <a:srgbClr val="FFFFFF"/>
                </a:solidFill>
                <a:latin typeface="Arial Black"/>
                <a:ea typeface="Arial Black"/>
                <a:cs typeface="Arial Black"/>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sz="1000" b="0" i="0" u="none" strike="noStrike" baseline="0">
                <a:solidFill>
                  <a:srgbClr val="FFFFFF"/>
                </a:solidFill>
                <a:latin typeface="Arial Black"/>
                <a:ea typeface="Arial Black"/>
                <a:cs typeface="Arial Black"/>
              </a:defRPr>
            </a:pPr>
            <a:endParaRPr lang="es-CO"/>
          </a:p>
        </c:txPr>
        <c:crossAx val="1124339583"/>
        <c:crosses val="autoZero"/>
        <c:crossBetween val="between"/>
      </c:valAx>
      <c:spPr>
        <a:noFill/>
        <a:ln w="25400">
          <a:noFill/>
        </a:ln>
      </c:spPr>
    </c:plotArea>
    <c:legend>
      <c:legendPos val="b"/>
      <c:overlay val="0"/>
      <c:spPr>
        <a:noFill/>
        <a:ln w="25400">
          <a:noFill/>
        </a:ln>
      </c:spPr>
      <c:txPr>
        <a:bodyPr/>
        <a:lstStyle/>
        <a:p>
          <a:pPr>
            <a:defRPr sz="845" b="0" i="0" u="none" strike="noStrike" baseline="0">
              <a:solidFill>
                <a:srgbClr val="FFFFFF"/>
              </a:solidFill>
              <a:latin typeface="Arial Black"/>
              <a:ea typeface="Arial Black"/>
              <a:cs typeface="Arial Black"/>
            </a:defRPr>
          </a:pPr>
          <a:endParaRPr lang="es-CO"/>
        </a:p>
      </c:txPr>
    </c:legend>
    <c:plotVisOnly val="1"/>
    <c:dispBlanksAs val="gap"/>
    <c:showDLblsOverMax val="0"/>
  </c:chart>
  <c:spPr>
    <a:solidFill>
      <a:schemeClr val="tx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333333"/>
                </a:solidFill>
                <a:latin typeface="Calibri"/>
                <a:ea typeface="Calibri"/>
                <a:cs typeface="Calibri"/>
              </a:defRPr>
            </a:pPr>
            <a:r>
              <a:rPr lang="en-US"/>
              <a:t>COMUNICACIÓN DE LA PRESTACIÓN</a:t>
            </a:r>
          </a:p>
        </c:rich>
      </c:tx>
      <c:overlay val="0"/>
      <c:spPr>
        <a:noFill/>
        <a:ln w="25400">
          <a:noFill/>
        </a:ln>
      </c:spPr>
    </c:title>
    <c:autoTitleDeleted val="0"/>
    <c:plotArea>
      <c:layout/>
      <c:barChart>
        <c:barDir val="col"/>
        <c:grouping val="clustered"/>
        <c:varyColors val="0"/>
        <c:ser>
          <c:idx val="1"/>
          <c:order val="0"/>
          <c:tx>
            <c:strRef>
              <c:f>[27]Hoja2!$A$10</c:f>
              <c:strCache>
                <c:ptCount val="1"/>
                <c:pt idx="0">
                  <c:v>DIA ESPERADO </c:v>
                </c:pt>
              </c:strCache>
            </c:strRef>
          </c:tx>
          <c:spPr>
            <a:solidFill>
              <a:srgbClr val="C0504D"/>
            </a:solidFill>
            <a:ln w="25400">
              <a:noFill/>
            </a:ln>
          </c:spPr>
          <c:invertIfNegative val="0"/>
          <c:dLbls>
            <c:spPr>
              <a:noFill/>
              <a:ln w="25400">
                <a:noFill/>
              </a:ln>
            </c:spPr>
            <c:txPr>
              <a:bodyPr rot="-5400000" vert="horz" wrap="square" lIns="38100" tIns="19050" rIns="38100" bIns="19050" anchor="ctr">
                <a:spAutoFit/>
              </a:bodyPr>
              <a:lstStyle/>
              <a:p>
                <a:pPr algn="ctr">
                  <a:defRPr sz="800" b="0" i="0" u="none" strike="noStrike" baseline="0">
                    <a:solidFill>
                      <a:srgbClr val="808080"/>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[27]Hoja2!$B$9:$D$9</c:f>
              <c:numCache>
                <c:formatCode>General</c:formatCode>
                <c:ptCount val="3"/>
                <c:pt idx="0">
                  <c:v>2016</c:v>
                </c:pt>
                <c:pt idx="1">
                  <c:v>2017</c:v>
                </c:pt>
                <c:pt idx="2">
                  <c:v>2018</c:v>
                </c:pt>
              </c:numCache>
            </c:numRef>
          </c:cat>
          <c:val>
            <c:numRef>
              <c:f>[27]Hoja2!$B$10:$D$10</c:f>
              <c:numCache>
                <c:formatCode>General</c:formatCode>
                <c:ptCount val="3"/>
                <c:pt idx="0">
                  <c:v>15</c:v>
                </c:pt>
                <c:pt idx="1">
                  <c:v>15</c:v>
                </c:pt>
                <c:pt idx="2">
                  <c:v>15</c:v>
                </c:pt>
              </c:numCache>
            </c:numRef>
          </c:val>
          <c:extLst>
            <c:ext xmlns:c16="http://schemas.microsoft.com/office/drawing/2014/chart" uri="{C3380CC4-5D6E-409C-BE32-E72D297353CC}">
              <c16:uniqueId val="{00000000-841D-4C79-A171-75452D6A45D5}"/>
            </c:ext>
          </c:extLst>
        </c:ser>
        <c:ser>
          <c:idx val="2"/>
          <c:order val="1"/>
          <c:tx>
            <c:strRef>
              <c:f>[27]Hoja2!$A$11</c:f>
              <c:strCache>
                <c:ptCount val="1"/>
                <c:pt idx="0">
                  <c:v>DIA EMPLEADO </c:v>
                </c:pt>
              </c:strCache>
            </c:strRef>
          </c:tx>
          <c:spPr>
            <a:solidFill>
              <a:srgbClr val="9BBB59"/>
            </a:solidFill>
            <a:ln w="25400">
              <a:noFill/>
            </a:ln>
          </c:spPr>
          <c:invertIfNegative val="0"/>
          <c:dLbls>
            <c:spPr>
              <a:noFill/>
              <a:ln w="25400">
                <a:noFill/>
              </a:ln>
            </c:spPr>
            <c:txPr>
              <a:bodyPr rot="-5400000" vert="horz" wrap="square" lIns="38100" tIns="19050" rIns="38100" bIns="19050" anchor="ctr">
                <a:spAutoFit/>
              </a:bodyPr>
              <a:lstStyle/>
              <a:p>
                <a:pPr algn="ctr">
                  <a:defRPr sz="800" b="0" i="0" u="none" strike="noStrike" baseline="0">
                    <a:solidFill>
                      <a:srgbClr val="808080"/>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[27]Hoja2!$B$9:$D$9</c:f>
              <c:numCache>
                <c:formatCode>General</c:formatCode>
                <c:ptCount val="3"/>
                <c:pt idx="0">
                  <c:v>2016</c:v>
                </c:pt>
                <c:pt idx="1">
                  <c:v>2017</c:v>
                </c:pt>
                <c:pt idx="2">
                  <c:v>2018</c:v>
                </c:pt>
              </c:numCache>
            </c:numRef>
          </c:cat>
          <c:val>
            <c:numRef>
              <c:f>[27]Hoja2!$B$11:$D$11</c:f>
              <c:numCache>
                <c:formatCode>General</c:formatCode>
                <c:ptCount val="3"/>
                <c:pt idx="0">
                  <c:v>40</c:v>
                </c:pt>
                <c:pt idx="1">
                  <c:v>40</c:v>
                </c:pt>
                <c:pt idx="2">
                  <c:v>17</c:v>
                </c:pt>
              </c:numCache>
            </c:numRef>
          </c:val>
          <c:extLst>
            <c:ext xmlns:c16="http://schemas.microsoft.com/office/drawing/2014/chart" uri="{C3380CC4-5D6E-409C-BE32-E72D297353CC}">
              <c16:uniqueId val="{00000001-841D-4C79-A171-75452D6A45D5}"/>
            </c:ext>
          </c:extLst>
        </c:ser>
        <c:dLbls>
          <c:showLegendKey val="0"/>
          <c:showVal val="0"/>
          <c:showCatName val="0"/>
          <c:showSerName val="0"/>
          <c:showPercent val="0"/>
          <c:showBubbleSize val="0"/>
        </c:dLbls>
        <c:gapWidth val="444"/>
        <c:overlap val="-90"/>
        <c:axId val="1124338751"/>
        <c:axId val="1"/>
      </c:barChart>
      <c:catAx>
        <c:axId val="112433875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1"/>
        <c:axPos val="l"/>
        <c:numFmt formatCode="General" sourceLinked="1"/>
        <c:majorTickMark val="out"/>
        <c:minorTickMark val="none"/>
        <c:tickLblPos val="nextTo"/>
        <c:crossAx val="1124338751"/>
        <c:crosses val="autoZero"/>
        <c:crossBetween val="between"/>
      </c:valAx>
      <c:spPr>
        <a:noFill/>
        <a:ln w="25400">
          <a:noFill/>
        </a:ln>
      </c:spPr>
    </c:plotArea>
    <c:legend>
      <c:legendPos val="t"/>
      <c:overlay val="0"/>
      <c:spPr>
        <a:noFill/>
        <a:ln w="25400">
          <a:noFill/>
        </a:ln>
      </c:spPr>
      <c:txPr>
        <a:bodyPr/>
        <a:lstStyle/>
        <a:p>
          <a:pPr>
            <a:defRPr sz="755"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333333"/>
                </a:solidFill>
                <a:latin typeface="Calibri"/>
                <a:ea typeface="Calibri"/>
                <a:cs typeface="Calibri"/>
              </a:defRPr>
            </a:pPr>
            <a:r>
              <a:rPr lang="en-US"/>
              <a:t>TOTAL DIAS</a:t>
            </a:r>
          </a:p>
        </c:rich>
      </c:tx>
      <c:overlay val="0"/>
      <c:spPr>
        <a:noFill/>
        <a:ln w="25400">
          <a:noFill/>
        </a:ln>
      </c:spPr>
    </c:title>
    <c:autoTitleDeleted val="0"/>
    <c:plotArea>
      <c:layout/>
      <c:barChart>
        <c:barDir val="col"/>
        <c:grouping val="clustered"/>
        <c:varyColors val="0"/>
        <c:ser>
          <c:idx val="1"/>
          <c:order val="0"/>
          <c:tx>
            <c:strRef>
              <c:f>[27]Hoja2!$A$14</c:f>
              <c:strCache>
                <c:ptCount val="1"/>
                <c:pt idx="0">
                  <c:v>DIA ESPERADO </c:v>
                </c:pt>
              </c:strCache>
            </c:strRef>
          </c:tx>
          <c:spPr>
            <a:solidFill>
              <a:srgbClr val="C0504D"/>
            </a:solidFill>
            <a:ln w="25400">
              <a:noFill/>
            </a:ln>
          </c:spPr>
          <c:invertIfNegative val="0"/>
          <c:dLbls>
            <c:spPr>
              <a:noFill/>
              <a:ln w="25400">
                <a:noFill/>
              </a:ln>
            </c:spPr>
            <c:txPr>
              <a:bodyPr rot="-5400000" vert="horz" wrap="square" lIns="38100" tIns="19050" rIns="38100" bIns="19050" anchor="ctr">
                <a:spAutoFit/>
              </a:bodyPr>
              <a:lstStyle/>
              <a:p>
                <a:pPr algn="ctr">
                  <a:defRPr sz="800" b="0" i="0" u="none" strike="noStrike" baseline="0">
                    <a:solidFill>
                      <a:srgbClr val="808080"/>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[27]Hoja2!$B$13:$D$13</c:f>
              <c:numCache>
                <c:formatCode>General</c:formatCode>
                <c:ptCount val="3"/>
                <c:pt idx="0">
                  <c:v>2016</c:v>
                </c:pt>
                <c:pt idx="1">
                  <c:v>2017</c:v>
                </c:pt>
                <c:pt idx="2">
                  <c:v>2018</c:v>
                </c:pt>
              </c:numCache>
            </c:numRef>
          </c:cat>
          <c:val>
            <c:numRef>
              <c:f>[27]Hoja2!$B$14:$D$14</c:f>
              <c:numCache>
                <c:formatCode>General</c:formatCode>
                <c:ptCount val="3"/>
                <c:pt idx="0">
                  <c:v>45</c:v>
                </c:pt>
                <c:pt idx="1">
                  <c:v>45</c:v>
                </c:pt>
                <c:pt idx="2">
                  <c:v>45</c:v>
                </c:pt>
              </c:numCache>
            </c:numRef>
          </c:val>
          <c:extLst>
            <c:ext xmlns:c16="http://schemas.microsoft.com/office/drawing/2014/chart" uri="{C3380CC4-5D6E-409C-BE32-E72D297353CC}">
              <c16:uniqueId val="{00000000-5A82-44FB-809D-C67D122E0FC5}"/>
            </c:ext>
          </c:extLst>
        </c:ser>
        <c:ser>
          <c:idx val="2"/>
          <c:order val="1"/>
          <c:tx>
            <c:strRef>
              <c:f>[27]Hoja2!$A$15</c:f>
              <c:strCache>
                <c:ptCount val="1"/>
                <c:pt idx="0">
                  <c:v>DIA EMPLEADO </c:v>
                </c:pt>
              </c:strCache>
            </c:strRef>
          </c:tx>
          <c:spPr>
            <a:solidFill>
              <a:srgbClr val="9BBB59"/>
            </a:solidFill>
            <a:ln w="25400">
              <a:noFill/>
            </a:ln>
          </c:spPr>
          <c:invertIfNegative val="0"/>
          <c:dLbls>
            <c:spPr>
              <a:noFill/>
              <a:ln w="25400">
                <a:noFill/>
              </a:ln>
            </c:spPr>
            <c:txPr>
              <a:bodyPr rot="-5400000" vert="horz" wrap="square" lIns="38100" tIns="19050" rIns="38100" bIns="19050" anchor="ctr">
                <a:spAutoFit/>
              </a:bodyPr>
              <a:lstStyle/>
              <a:p>
                <a:pPr algn="ctr">
                  <a:defRPr sz="800" b="0" i="0" u="none" strike="noStrike" baseline="0">
                    <a:solidFill>
                      <a:srgbClr val="808080"/>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[27]Hoja2!$B$13:$D$13</c:f>
              <c:numCache>
                <c:formatCode>General</c:formatCode>
                <c:ptCount val="3"/>
                <c:pt idx="0">
                  <c:v>2016</c:v>
                </c:pt>
                <c:pt idx="1">
                  <c:v>2017</c:v>
                </c:pt>
                <c:pt idx="2">
                  <c:v>2018</c:v>
                </c:pt>
              </c:numCache>
            </c:numRef>
          </c:cat>
          <c:val>
            <c:numRef>
              <c:f>[27]Hoja2!$B$15:$D$15</c:f>
              <c:numCache>
                <c:formatCode>General</c:formatCode>
                <c:ptCount val="3"/>
                <c:pt idx="0">
                  <c:v>101</c:v>
                </c:pt>
                <c:pt idx="1">
                  <c:v>101</c:v>
                </c:pt>
                <c:pt idx="2">
                  <c:v>79</c:v>
                </c:pt>
              </c:numCache>
            </c:numRef>
          </c:val>
          <c:extLst>
            <c:ext xmlns:c16="http://schemas.microsoft.com/office/drawing/2014/chart" uri="{C3380CC4-5D6E-409C-BE32-E72D297353CC}">
              <c16:uniqueId val="{00000001-5A82-44FB-809D-C67D122E0FC5}"/>
            </c:ext>
          </c:extLst>
        </c:ser>
        <c:dLbls>
          <c:showLegendKey val="0"/>
          <c:showVal val="0"/>
          <c:showCatName val="0"/>
          <c:showSerName val="0"/>
          <c:showPercent val="0"/>
          <c:showBubbleSize val="0"/>
        </c:dLbls>
        <c:gapWidth val="444"/>
        <c:overlap val="-90"/>
        <c:axId val="1124340415"/>
        <c:axId val="1"/>
      </c:barChart>
      <c:catAx>
        <c:axId val="1124340415"/>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1"/>
        <c:axPos val="l"/>
        <c:numFmt formatCode="General" sourceLinked="1"/>
        <c:majorTickMark val="out"/>
        <c:minorTickMark val="none"/>
        <c:tickLblPos val="nextTo"/>
        <c:crossAx val="1124340415"/>
        <c:crosses val="autoZero"/>
        <c:crossBetween val="between"/>
      </c:valAx>
      <c:spPr>
        <a:noFill/>
        <a:ln w="25400">
          <a:noFill/>
        </a:ln>
      </c:spPr>
    </c:plotArea>
    <c:legend>
      <c:legendPos val="t"/>
      <c:overlay val="0"/>
      <c:spPr>
        <a:noFill/>
        <a:ln w="25400">
          <a:noFill/>
        </a:ln>
      </c:spPr>
      <c:txPr>
        <a:bodyPr/>
        <a:lstStyle/>
        <a:p>
          <a:pPr>
            <a:defRPr sz="755"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333333"/>
                </a:solidFill>
                <a:latin typeface="Calibri"/>
                <a:ea typeface="Calibri"/>
                <a:cs typeface="Calibri"/>
              </a:defRPr>
            </a:pPr>
            <a:r>
              <a:rPr lang="en-US"/>
              <a:t>tRAMITE LIQUIDACIÓN</a:t>
            </a:r>
          </a:p>
        </c:rich>
      </c:tx>
      <c:overlay val="0"/>
      <c:spPr>
        <a:noFill/>
        <a:ln w="25400">
          <a:noFill/>
        </a:ln>
      </c:spPr>
    </c:title>
    <c:autoTitleDeleted val="0"/>
    <c:plotArea>
      <c:layout/>
      <c:barChart>
        <c:barDir val="col"/>
        <c:grouping val="clustered"/>
        <c:varyColors val="0"/>
        <c:ser>
          <c:idx val="1"/>
          <c:order val="0"/>
          <c:tx>
            <c:strRef>
              <c:f>[27]Hoja2!$A$2</c:f>
              <c:strCache>
                <c:ptCount val="1"/>
                <c:pt idx="0">
                  <c:v>DIA ESPERADO </c:v>
                </c:pt>
              </c:strCache>
            </c:strRef>
          </c:tx>
          <c:spPr>
            <a:solidFill>
              <a:srgbClr val="C0504D"/>
            </a:solidFill>
            <a:ln w="25400">
              <a:noFill/>
            </a:ln>
          </c:spPr>
          <c:invertIfNegative val="0"/>
          <c:dLbls>
            <c:spPr>
              <a:noFill/>
              <a:ln w="25400">
                <a:noFill/>
              </a:ln>
            </c:spPr>
            <c:txPr>
              <a:bodyPr rot="-5400000" vert="horz" wrap="square" lIns="38100" tIns="19050" rIns="38100" bIns="19050" anchor="ctr">
                <a:spAutoFit/>
              </a:bodyPr>
              <a:lstStyle/>
              <a:p>
                <a:pPr algn="ctr">
                  <a:defRPr sz="800" b="0" i="0" u="none" strike="noStrike" baseline="0">
                    <a:solidFill>
                      <a:srgbClr val="808080"/>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[27]Hoja2!$B$1:$D$1</c:f>
              <c:numCache>
                <c:formatCode>General</c:formatCode>
                <c:ptCount val="3"/>
                <c:pt idx="0">
                  <c:v>2016</c:v>
                </c:pt>
                <c:pt idx="1">
                  <c:v>2017</c:v>
                </c:pt>
                <c:pt idx="2">
                  <c:v>2018</c:v>
                </c:pt>
              </c:numCache>
            </c:numRef>
          </c:cat>
          <c:val>
            <c:numRef>
              <c:f>[27]Hoja2!$B$2:$D$2</c:f>
              <c:numCache>
                <c:formatCode>General</c:formatCode>
                <c:ptCount val="3"/>
                <c:pt idx="0">
                  <c:v>15</c:v>
                </c:pt>
                <c:pt idx="1">
                  <c:v>15</c:v>
                </c:pt>
                <c:pt idx="2">
                  <c:v>15</c:v>
                </c:pt>
              </c:numCache>
            </c:numRef>
          </c:val>
          <c:extLst>
            <c:ext xmlns:c16="http://schemas.microsoft.com/office/drawing/2014/chart" uri="{C3380CC4-5D6E-409C-BE32-E72D297353CC}">
              <c16:uniqueId val="{00000000-1A3A-40D5-A726-83F634B2AFE5}"/>
            </c:ext>
          </c:extLst>
        </c:ser>
        <c:ser>
          <c:idx val="2"/>
          <c:order val="1"/>
          <c:tx>
            <c:strRef>
              <c:f>[27]Hoja2!$A$3</c:f>
              <c:strCache>
                <c:ptCount val="1"/>
                <c:pt idx="0">
                  <c:v>DIA EMPLEADO </c:v>
                </c:pt>
              </c:strCache>
            </c:strRef>
          </c:tx>
          <c:spPr>
            <a:solidFill>
              <a:srgbClr val="9BBB59"/>
            </a:solidFill>
            <a:ln w="25400">
              <a:noFill/>
            </a:ln>
          </c:spPr>
          <c:invertIfNegative val="0"/>
          <c:dLbls>
            <c:spPr>
              <a:noFill/>
              <a:ln w="25400">
                <a:noFill/>
              </a:ln>
            </c:spPr>
            <c:txPr>
              <a:bodyPr rot="-5400000" vert="horz" wrap="square" lIns="38100" tIns="19050" rIns="38100" bIns="19050" anchor="ctr">
                <a:spAutoFit/>
              </a:bodyPr>
              <a:lstStyle/>
              <a:p>
                <a:pPr algn="ctr">
                  <a:defRPr sz="800" b="0" i="0" u="none" strike="noStrike" baseline="0">
                    <a:solidFill>
                      <a:srgbClr val="808080"/>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[27]Hoja2!$B$1:$D$1</c:f>
              <c:numCache>
                <c:formatCode>General</c:formatCode>
                <c:ptCount val="3"/>
                <c:pt idx="0">
                  <c:v>2016</c:v>
                </c:pt>
                <c:pt idx="1">
                  <c:v>2017</c:v>
                </c:pt>
                <c:pt idx="2">
                  <c:v>2018</c:v>
                </c:pt>
              </c:numCache>
            </c:numRef>
          </c:cat>
          <c:val>
            <c:numRef>
              <c:f>[27]Hoja2!$B$3:$D$3</c:f>
              <c:numCache>
                <c:formatCode>General</c:formatCode>
                <c:ptCount val="3"/>
                <c:pt idx="0">
                  <c:v>35</c:v>
                </c:pt>
                <c:pt idx="1">
                  <c:v>35</c:v>
                </c:pt>
                <c:pt idx="2">
                  <c:v>15</c:v>
                </c:pt>
              </c:numCache>
            </c:numRef>
          </c:val>
          <c:extLst>
            <c:ext xmlns:c16="http://schemas.microsoft.com/office/drawing/2014/chart" uri="{C3380CC4-5D6E-409C-BE32-E72D297353CC}">
              <c16:uniqueId val="{00000001-1A3A-40D5-A726-83F634B2AFE5}"/>
            </c:ext>
          </c:extLst>
        </c:ser>
        <c:dLbls>
          <c:showLegendKey val="0"/>
          <c:showVal val="0"/>
          <c:showCatName val="0"/>
          <c:showSerName val="0"/>
          <c:showPercent val="0"/>
          <c:showBubbleSize val="0"/>
        </c:dLbls>
        <c:gapWidth val="444"/>
        <c:overlap val="-90"/>
        <c:axId val="1124342911"/>
        <c:axId val="1"/>
      </c:barChart>
      <c:catAx>
        <c:axId val="1124342911"/>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1"/>
        <c:axPos val="l"/>
        <c:numFmt formatCode="General" sourceLinked="1"/>
        <c:majorTickMark val="out"/>
        <c:minorTickMark val="none"/>
        <c:tickLblPos val="nextTo"/>
        <c:crossAx val="1124342911"/>
        <c:crosses val="autoZero"/>
        <c:crossBetween val="between"/>
      </c:valAx>
      <c:spPr>
        <a:noFill/>
        <a:ln w="25400">
          <a:noFill/>
        </a:ln>
      </c:spPr>
    </c:plotArea>
    <c:legend>
      <c:legendPos val="t"/>
      <c:overlay val="0"/>
      <c:spPr>
        <a:noFill/>
        <a:ln w="25400">
          <a:noFill/>
        </a:ln>
      </c:spPr>
      <c:txPr>
        <a:bodyPr/>
        <a:lstStyle/>
        <a:p>
          <a:pPr>
            <a:defRPr sz="755"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333333"/>
                </a:solidFill>
                <a:latin typeface="Calibri"/>
                <a:ea typeface="Calibri"/>
                <a:cs typeface="Calibri"/>
              </a:defRPr>
            </a:pPr>
            <a:r>
              <a:rPr lang="en-US"/>
              <a:t>APROBACIÓN</a:t>
            </a:r>
          </a:p>
        </c:rich>
      </c:tx>
      <c:overlay val="0"/>
      <c:spPr>
        <a:noFill/>
        <a:ln w="25400">
          <a:noFill/>
        </a:ln>
      </c:spPr>
    </c:title>
    <c:autoTitleDeleted val="0"/>
    <c:plotArea>
      <c:layout/>
      <c:barChart>
        <c:barDir val="col"/>
        <c:grouping val="clustered"/>
        <c:varyColors val="0"/>
        <c:ser>
          <c:idx val="1"/>
          <c:order val="0"/>
          <c:tx>
            <c:strRef>
              <c:f>[27]Hoja2!$A$6</c:f>
              <c:strCache>
                <c:ptCount val="1"/>
                <c:pt idx="0">
                  <c:v>DIA ESPERADO </c:v>
                </c:pt>
              </c:strCache>
            </c:strRef>
          </c:tx>
          <c:spPr>
            <a:solidFill>
              <a:srgbClr val="C0504D"/>
            </a:solidFill>
            <a:ln w="25400">
              <a:noFill/>
            </a:ln>
          </c:spPr>
          <c:invertIfNegative val="0"/>
          <c:dLbls>
            <c:spPr>
              <a:noFill/>
              <a:ln w="25400">
                <a:noFill/>
              </a:ln>
            </c:spPr>
            <c:txPr>
              <a:bodyPr rot="-5400000" vert="horz" wrap="square" lIns="38100" tIns="19050" rIns="38100" bIns="19050" anchor="ctr">
                <a:spAutoFit/>
              </a:bodyPr>
              <a:lstStyle/>
              <a:p>
                <a:pPr algn="ctr">
                  <a:defRPr sz="800" b="0" i="0" u="none" strike="noStrike" baseline="0">
                    <a:solidFill>
                      <a:srgbClr val="808080"/>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[27]Hoja2!$B$5:$D$5</c:f>
              <c:numCache>
                <c:formatCode>General</c:formatCode>
                <c:ptCount val="3"/>
                <c:pt idx="0">
                  <c:v>2016</c:v>
                </c:pt>
                <c:pt idx="1">
                  <c:v>2017</c:v>
                </c:pt>
                <c:pt idx="2">
                  <c:v>2018</c:v>
                </c:pt>
              </c:numCache>
            </c:numRef>
          </c:cat>
          <c:val>
            <c:numRef>
              <c:f>[27]Hoja2!$B$6:$D$6</c:f>
              <c:numCache>
                <c:formatCode>General</c:formatCode>
                <c:ptCount val="3"/>
                <c:pt idx="0">
                  <c:v>15</c:v>
                </c:pt>
                <c:pt idx="1">
                  <c:v>15</c:v>
                </c:pt>
                <c:pt idx="2">
                  <c:v>15</c:v>
                </c:pt>
              </c:numCache>
            </c:numRef>
          </c:val>
          <c:extLst>
            <c:ext xmlns:c16="http://schemas.microsoft.com/office/drawing/2014/chart" uri="{C3380CC4-5D6E-409C-BE32-E72D297353CC}">
              <c16:uniqueId val="{00000000-D273-413F-8DFF-4C211640D669}"/>
            </c:ext>
          </c:extLst>
        </c:ser>
        <c:ser>
          <c:idx val="2"/>
          <c:order val="1"/>
          <c:tx>
            <c:strRef>
              <c:f>[27]Hoja2!$A$7</c:f>
              <c:strCache>
                <c:ptCount val="1"/>
                <c:pt idx="0">
                  <c:v>DIA EMPLEADO </c:v>
                </c:pt>
              </c:strCache>
            </c:strRef>
          </c:tx>
          <c:spPr>
            <a:solidFill>
              <a:srgbClr val="9BBB59"/>
            </a:solidFill>
            <a:ln w="25400">
              <a:noFill/>
            </a:ln>
          </c:spPr>
          <c:invertIfNegative val="0"/>
          <c:dLbls>
            <c:spPr>
              <a:noFill/>
              <a:ln w="25400">
                <a:noFill/>
              </a:ln>
            </c:spPr>
            <c:txPr>
              <a:bodyPr rot="-5400000" vert="horz" wrap="square" lIns="38100" tIns="19050" rIns="38100" bIns="19050" anchor="ctr">
                <a:spAutoFit/>
              </a:bodyPr>
              <a:lstStyle/>
              <a:p>
                <a:pPr algn="ctr">
                  <a:defRPr sz="800" b="0" i="0" u="none" strike="noStrike" baseline="0">
                    <a:solidFill>
                      <a:srgbClr val="808080"/>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[27]Hoja2!$B$5:$D$5</c:f>
              <c:numCache>
                <c:formatCode>General</c:formatCode>
                <c:ptCount val="3"/>
                <c:pt idx="0">
                  <c:v>2016</c:v>
                </c:pt>
                <c:pt idx="1">
                  <c:v>2017</c:v>
                </c:pt>
                <c:pt idx="2">
                  <c:v>2018</c:v>
                </c:pt>
              </c:numCache>
            </c:numRef>
          </c:cat>
          <c:val>
            <c:numRef>
              <c:f>[27]Hoja2!$B$7:$D$7</c:f>
              <c:numCache>
                <c:formatCode>General</c:formatCode>
                <c:ptCount val="3"/>
                <c:pt idx="0">
                  <c:v>26</c:v>
                </c:pt>
                <c:pt idx="1">
                  <c:v>25</c:v>
                </c:pt>
                <c:pt idx="2">
                  <c:v>49</c:v>
                </c:pt>
              </c:numCache>
            </c:numRef>
          </c:val>
          <c:extLst>
            <c:ext xmlns:c16="http://schemas.microsoft.com/office/drawing/2014/chart" uri="{C3380CC4-5D6E-409C-BE32-E72D297353CC}">
              <c16:uniqueId val="{00000001-D273-413F-8DFF-4C211640D669}"/>
            </c:ext>
          </c:extLst>
        </c:ser>
        <c:dLbls>
          <c:showLegendKey val="0"/>
          <c:showVal val="0"/>
          <c:showCatName val="0"/>
          <c:showSerName val="0"/>
          <c:showPercent val="0"/>
          <c:showBubbleSize val="0"/>
        </c:dLbls>
        <c:gapWidth val="444"/>
        <c:overlap val="-90"/>
        <c:axId val="1124339167"/>
        <c:axId val="1"/>
      </c:barChart>
      <c:catAx>
        <c:axId val="1124339167"/>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8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1"/>
        <c:axPos val="l"/>
        <c:numFmt formatCode="General" sourceLinked="1"/>
        <c:majorTickMark val="out"/>
        <c:minorTickMark val="none"/>
        <c:tickLblPos val="nextTo"/>
        <c:crossAx val="1124339167"/>
        <c:crosses val="autoZero"/>
        <c:crossBetween val="between"/>
      </c:valAx>
      <c:spPr>
        <a:noFill/>
        <a:ln w="25400">
          <a:noFill/>
        </a:ln>
      </c:spPr>
    </c:plotArea>
    <c:legend>
      <c:legendPos val="t"/>
      <c:overlay val="0"/>
      <c:spPr>
        <a:noFill/>
        <a:ln w="25400">
          <a:noFill/>
        </a:ln>
      </c:spPr>
      <c:txPr>
        <a:bodyPr/>
        <a:lstStyle/>
        <a:p>
          <a:pPr>
            <a:defRPr sz="755" b="0" i="0" u="none" strike="noStrike" baseline="0">
              <a:solidFill>
                <a:srgbClr val="333333"/>
              </a:solidFill>
              <a:latin typeface="Calibri"/>
              <a:ea typeface="Calibri"/>
              <a:cs typeface="Calibri"/>
            </a:defRPr>
          </a:pPr>
          <a:endParaRPr lang="es-CO"/>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333333"/>
                </a:solidFill>
                <a:latin typeface="Calibri"/>
                <a:ea typeface="Calibri"/>
                <a:cs typeface="Calibri"/>
              </a:defRPr>
            </a:pPr>
            <a:r>
              <a:rPr lang="en-US"/>
              <a:t>TRAMITE LIQUIDACIÓN</a:t>
            </a:r>
          </a:p>
        </c:rich>
      </c:tx>
      <c:overlay val="0"/>
      <c:spPr>
        <a:noFill/>
        <a:ln w="25400">
          <a:noFill/>
        </a:ln>
      </c:spPr>
    </c:title>
    <c:autoTitleDeleted val="0"/>
    <c:plotArea>
      <c:layout/>
      <c:lineChart>
        <c:grouping val="standard"/>
        <c:varyColors val="0"/>
        <c:ser>
          <c:idx val="2"/>
          <c:order val="0"/>
          <c:tx>
            <c:strRef>
              <c:f>[27]Hoja2!$A$3</c:f>
              <c:strCache>
                <c:ptCount val="1"/>
                <c:pt idx="0">
                  <c:v>DIA EMPLEADO </c:v>
                </c:pt>
              </c:strCache>
            </c:strRef>
          </c:tx>
          <c:spPr>
            <a:ln w="31750" cap="rnd">
              <a:solidFill>
                <a:schemeClr val="accent3"/>
              </a:solidFill>
              <a:round/>
            </a:ln>
            <a:effectLst/>
          </c:spPr>
          <c:marker>
            <c:symbol val="circle"/>
            <c:size val="17"/>
            <c:spPr>
              <a:solidFill>
                <a:srgbClr val="9BBB59"/>
              </a:solidFill>
              <a:ln w="9525">
                <a:noFill/>
              </a:ln>
            </c:spPr>
          </c:marker>
          <c:dLbls>
            <c:spPr>
              <a:noFill/>
              <a:ln w="25400">
                <a:noFill/>
              </a:ln>
            </c:spPr>
            <c:txPr>
              <a:bodyPr wrap="square" lIns="38100" tIns="19050" rIns="38100" bIns="19050" anchor="ctr">
                <a:spAutoFit/>
              </a:bodyPr>
              <a:lstStyle/>
              <a:p>
                <a:pPr>
                  <a:defRPr sz="900" b="1" i="0" u="none" strike="noStrike" baseline="0">
                    <a:solidFill>
                      <a:srgbClr val="FFFFFF"/>
                    </a:solidFill>
                    <a:latin typeface="Calibri"/>
                    <a:ea typeface="Calibri"/>
                    <a:cs typeface="Calibri"/>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[27]Hoja2!$B$1:$D$1</c:f>
              <c:numCache>
                <c:formatCode>General</c:formatCode>
                <c:ptCount val="3"/>
                <c:pt idx="0">
                  <c:v>2016</c:v>
                </c:pt>
                <c:pt idx="1">
                  <c:v>2017</c:v>
                </c:pt>
                <c:pt idx="2">
                  <c:v>2018</c:v>
                </c:pt>
              </c:numCache>
            </c:numRef>
          </c:cat>
          <c:val>
            <c:numRef>
              <c:f>[27]Hoja2!$B$3:$D$3</c:f>
              <c:numCache>
                <c:formatCode>General</c:formatCode>
                <c:ptCount val="3"/>
                <c:pt idx="0">
                  <c:v>35</c:v>
                </c:pt>
                <c:pt idx="1">
                  <c:v>35</c:v>
                </c:pt>
                <c:pt idx="2">
                  <c:v>15</c:v>
                </c:pt>
              </c:numCache>
            </c:numRef>
          </c:val>
          <c:smooth val="0"/>
          <c:extLst>
            <c:ext xmlns:c16="http://schemas.microsoft.com/office/drawing/2014/chart" uri="{C3380CC4-5D6E-409C-BE32-E72D297353CC}">
              <c16:uniqueId val="{00000000-8304-4B60-B961-0174B4C16457}"/>
            </c:ext>
          </c:extLst>
        </c:ser>
        <c:dLbls>
          <c:showLegendKey val="0"/>
          <c:showVal val="0"/>
          <c:showCatName val="0"/>
          <c:showSerName val="0"/>
          <c:showPercent val="0"/>
          <c:showBubbleSize val="0"/>
        </c:dLbls>
        <c:marker val="1"/>
        <c:smooth val="0"/>
        <c:axId val="1090411023"/>
        <c:axId val="1"/>
      </c:lineChart>
      <c:catAx>
        <c:axId val="1090411023"/>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crossAx val="1090411023"/>
        <c:crosses val="autoZero"/>
        <c:crossBetween val="between"/>
      </c:valAx>
      <c:spPr>
        <a:noFill/>
        <a:ln w="25400">
          <a:noFill/>
        </a:ln>
      </c:spPr>
    </c:plotArea>
    <c:legend>
      <c:legendPos val="b"/>
      <c:overlay val="0"/>
      <c:spPr>
        <a:solidFill>
          <a:schemeClr val="lt1">
            <a:lumMod val="95000"/>
            <a:alpha val="39000"/>
          </a:schemeClr>
        </a:solidFill>
        <a:ln>
          <a:noFill/>
        </a:ln>
        <a:effectLst/>
      </c:spPr>
      <c:txPr>
        <a:bodyPr/>
        <a:lstStyle/>
        <a:p>
          <a:pPr>
            <a:defRPr sz="755" b="0" i="0" u="none" strike="noStrike" baseline="0">
              <a:solidFill>
                <a:srgbClr val="333333"/>
              </a:solidFill>
              <a:latin typeface="Calibri"/>
              <a:ea typeface="Calibri"/>
              <a:cs typeface="Calibri"/>
            </a:defRPr>
          </a:pPr>
          <a:endParaRPr lang="es-CO"/>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333333"/>
                </a:solidFill>
                <a:latin typeface="Calibri"/>
                <a:ea typeface="Calibri"/>
                <a:cs typeface="Calibri"/>
              </a:defRPr>
            </a:pPr>
            <a:r>
              <a:rPr lang="en-US"/>
              <a:t>APROBACIÓN</a:t>
            </a:r>
          </a:p>
        </c:rich>
      </c:tx>
      <c:overlay val="0"/>
      <c:spPr>
        <a:noFill/>
        <a:ln w="25400">
          <a:noFill/>
        </a:ln>
      </c:spPr>
    </c:title>
    <c:autoTitleDeleted val="0"/>
    <c:plotArea>
      <c:layout/>
      <c:lineChart>
        <c:grouping val="standard"/>
        <c:varyColors val="0"/>
        <c:ser>
          <c:idx val="2"/>
          <c:order val="0"/>
          <c:tx>
            <c:strRef>
              <c:f>[27]Hoja2!$A$7</c:f>
              <c:strCache>
                <c:ptCount val="1"/>
                <c:pt idx="0">
                  <c:v>DIA EMPLEADO </c:v>
                </c:pt>
              </c:strCache>
            </c:strRef>
          </c:tx>
          <c:spPr>
            <a:ln w="31750" cap="rnd">
              <a:solidFill>
                <a:schemeClr val="accent3"/>
              </a:solidFill>
              <a:round/>
            </a:ln>
            <a:effectLst/>
          </c:spPr>
          <c:marker>
            <c:symbol val="circle"/>
            <c:size val="17"/>
            <c:spPr>
              <a:solidFill>
                <a:srgbClr val="9BBB59"/>
              </a:solidFill>
              <a:ln w="9525">
                <a:noFill/>
              </a:ln>
            </c:spPr>
          </c:marker>
          <c:dLbls>
            <c:spPr>
              <a:noFill/>
              <a:ln w="25400">
                <a:noFill/>
              </a:ln>
            </c:spPr>
            <c:txPr>
              <a:bodyPr wrap="square" lIns="38100" tIns="19050" rIns="38100" bIns="19050" anchor="ctr">
                <a:spAutoFit/>
              </a:bodyPr>
              <a:lstStyle/>
              <a:p>
                <a:pPr>
                  <a:defRPr sz="900" b="1" i="0" u="none" strike="noStrike" baseline="0">
                    <a:solidFill>
                      <a:srgbClr val="FFFFFF"/>
                    </a:solidFill>
                    <a:latin typeface="Calibri"/>
                    <a:ea typeface="Calibri"/>
                    <a:cs typeface="Calibri"/>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[27]Hoja2!$B$5:$D$5</c:f>
              <c:numCache>
                <c:formatCode>General</c:formatCode>
                <c:ptCount val="3"/>
                <c:pt idx="0">
                  <c:v>2016</c:v>
                </c:pt>
                <c:pt idx="1">
                  <c:v>2017</c:v>
                </c:pt>
                <c:pt idx="2">
                  <c:v>2018</c:v>
                </c:pt>
              </c:numCache>
            </c:numRef>
          </c:cat>
          <c:val>
            <c:numRef>
              <c:f>[27]Hoja2!$B$7:$D$7</c:f>
              <c:numCache>
                <c:formatCode>General</c:formatCode>
                <c:ptCount val="3"/>
                <c:pt idx="0">
                  <c:v>26</c:v>
                </c:pt>
                <c:pt idx="1">
                  <c:v>25</c:v>
                </c:pt>
                <c:pt idx="2">
                  <c:v>49</c:v>
                </c:pt>
              </c:numCache>
            </c:numRef>
          </c:val>
          <c:smooth val="0"/>
          <c:extLst>
            <c:ext xmlns:c16="http://schemas.microsoft.com/office/drawing/2014/chart" uri="{C3380CC4-5D6E-409C-BE32-E72D297353CC}">
              <c16:uniqueId val="{00000000-704D-48BE-91A8-A875BE52CAB1}"/>
            </c:ext>
          </c:extLst>
        </c:ser>
        <c:dLbls>
          <c:showLegendKey val="0"/>
          <c:showVal val="0"/>
          <c:showCatName val="0"/>
          <c:showSerName val="0"/>
          <c:showPercent val="0"/>
          <c:showBubbleSize val="0"/>
        </c:dLbls>
        <c:marker val="1"/>
        <c:smooth val="0"/>
        <c:axId val="1090412271"/>
        <c:axId val="1"/>
      </c:lineChart>
      <c:catAx>
        <c:axId val="1090412271"/>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crossAx val="1090412271"/>
        <c:crosses val="autoZero"/>
        <c:crossBetween val="between"/>
      </c:valAx>
      <c:spPr>
        <a:noFill/>
        <a:ln w="25400">
          <a:noFill/>
        </a:ln>
      </c:spPr>
    </c:plotArea>
    <c:legend>
      <c:legendPos val="b"/>
      <c:overlay val="0"/>
      <c:spPr>
        <a:solidFill>
          <a:schemeClr val="lt1">
            <a:lumMod val="95000"/>
            <a:alpha val="39000"/>
          </a:schemeClr>
        </a:solidFill>
        <a:ln>
          <a:noFill/>
        </a:ln>
        <a:effectLst/>
      </c:spPr>
      <c:txPr>
        <a:bodyPr/>
        <a:lstStyle/>
        <a:p>
          <a:pPr>
            <a:defRPr sz="755" b="0" i="0" u="none" strike="noStrike" baseline="0">
              <a:solidFill>
                <a:srgbClr val="333333"/>
              </a:solidFill>
              <a:latin typeface="Calibri"/>
              <a:ea typeface="Calibri"/>
              <a:cs typeface="Calibri"/>
            </a:defRPr>
          </a:pPr>
          <a:endParaRPr lang="es-CO"/>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333333"/>
                </a:solidFill>
                <a:latin typeface="Calibri"/>
                <a:ea typeface="Calibri"/>
                <a:cs typeface="Calibri"/>
              </a:defRPr>
            </a:pPr>
            <a:r>
              <a:rPr lang="en-US"/>
              <a:t>COMUNICACIÓN DE LA PRESTACIÓN</a:t>
            </a:r>
          </a:p>
        </c:rich>
      </c:tx>
      <c:overlay val="0"/>
      <c:spPr>
        <a:noFill/>
        <a:ln w="25400">
          <a:noFill/>
        </a:ln>
      </c:spPr>
    </c:title>
    <c:autoTitleDeleted val="0"/>
    <c:plotArea>
      <c:layout/>
      <c:lineChart>
        <c:grouping val="standard"/>
        <c:varyColors val="0"/>
        <c:ser>
          <c:idx val="2"/>
          <c:order val="0"/>
          <c:tx>
            <c:strRef>
              <c:f>[27]Hoja2!$A$11</c:f>
              <c:strCache>
                <c:ptCount val="1"/>
                <c:pt idx="0">
                  <c:v>DIA EMPLEADO </c:v>
                </c:pt>
              </c:strCache>
            </c:strRef>
          </c:tx>
          <c:spPr>
            <a:ln w="31750" cap="rnd">
              <a:solidFill>
                <a:schemeClr val="accent3"/>
              </a:solidFill>
              <a:round/>
            </a:ln>
            <a:effectLst/>
          </c:spPr>
          <c:marker>
            <c:symbol val="circle"/>
            <c:size val="17"/>
            <c:spPr>
              <a:solidFill>
                <a:srgbClr val="9BBB59"/>
              </a:solidFill>
              <a:ln w="9525">
                <a:noFill/>
              </a:ln>
            </c:spPr>
          </c:marker>
          <c:dLbls>
            <c:spPr>
              <a:noFill/>
              <a:ln w="25400">
                <a:noFill/>
              </a:ln>
            </c:spPr>
            <c:txPr>
              <a:bodyPr wrap="square" lIns="38100" tIns="19050" rIns="38100" bIns="19050" anchor="ctr">
                <a:spAutoFit/>
              </a:bodyPr>
              <a:lstStyle/>
              <a:p>
                <a:pPr>
                  <a:defRPr sz="900" b="1" i="0" u="none" strike="noStrike" baseline="0">
                    <a:solidFill>
                      <a:srgbClr val="FFFFFF"/>
                    </a:solidFill>
                    <a:latin typeface="Calibri"/>
                    <a:ea typeface="Calibri"/>
                    <a:cs typeface="Calibri"/>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[27]Hoja2!$B$9:$D$9</c:f>
              <c:numCache>
                <c:formatCode>General</c:formatCode>
                <c:ptCount val="3"/>
                <c:pt idx="0">
                  <c:v>2016</c:v>
                </c:pt>
                <c:pt idx="1">
                  <c:v>2017</c:v>
                </c:pt>
                <c:pt idx="2">
                  <c:v>2018</c:v>
                </c:pt>
              </c:numCache>
            </c:numRef>
          </c:cat>
          <c:val>
            <c:numRef>
              <c:f>[27]Hoja2!$B$11:$D$11</c:f>
              <c:numCache>
                <c:formatCode>General</c:formatCode>
                <c:ptCount val="3"/>
                <c:pt idx="0">
                  <c:v>40</c:v>
                </c:pt>
                <c:pt idx="1">
                  <c:v>40</c:v>
                </c:pt>
                <c:pt idx="2">
                  <c:v>17</c:v>
                </c:pt>
              </c:numCache>
            </c:numRef>
          </c:val>
          <c:smooth val="0"/>
          <c:extLst>
            <c:ext xmlns:c16="http://schemas.microsoft.com/office/drawing/2014/chart" uri="{C3380CC4-5D6E-409C-BE32-E72D297353CC}">
              <c16:uniqueId val="{00000000-5737-413A-8ACE-A9646887FB9F}"/>
            </c:ext>
          </c:extLst>
        </c:ser>
        <c:dLbls>
          <c:showLegendKey val="0"/>
          <c:showVal val="0"/>
          <c:showCatName val="0"/>
          <c:showSerName val="0"/>
          <c:showPercent val="0"/>
          <c:showBubbleSize val="0"/>
        </c:dLbls>
        <c:marker val="1"/>
        <c:smooth val="0"/>
        <c:axId val="1090398127"/>
        <c:axId val="1"/>
      </c:lineChart>
      <c:catAx>
        <c:axId val="1090398127"/>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crossAx val="1090398127"/>
        <c:crosses val="autoZero"/>
        <c:crossBetween val="between"/>
      </c:valAx>
      <c:spPr>
        <a:noFill/>
        <a:ln w="25400">
          <a:noFill/>
        </a:ln>
      </c:spPr>
    </c:plotArea>
    <c:legend>
      <c:legendPos val="b"/>
      <c:overlay val="0"/>
      <c:spPr>
        <a:solidFill>
          <a:schemeClr val="lt1">
            <a:lumMod val="95000"/>
            <a:alpha val="39000"/>
          </a:schemeClr>
        </a:solidFill>
        <a:ln>
          <a:noFill/>
        </a:ln>
        <a:effectLst/>
      </c:spPr>
      <c:txPr>
        <a:bodyPr/>
        <a:lstStyle/>
        <a:p>
          <a:pPr>
            <a:defRPr sz="755" b="0" i="0" u="none" strike="noStrike" baseline="0">
              <a:solidFill>
                <a:srgbClr val="333333"/>
              </a:solidFill>
              <a:latin typeface="Calibri"/>
              <a:ea typeface="Calibri"/>
              <a:cs typeface="Calibri"/>
            </a:defRPr>
          </a:pPr>
          <a:endParaRPr lang="es-CO"/>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333333"/>
                </a:solidFill>
                <a:latin typeface="Calibri"/>
                <a:ea typeface="Calibri"/>
                <a:cs typeface="Calibri"/>
              </a:defRPr>
            </a:pPr>
            <a:r>
              <a:rPr lang="en-US"/>
              <a:t>TOTAL DIAS</a:t>
            </a:r>
          </a:p>
        </c:rich>
      </c:tx>
      <c:overlay val="0"/>
      <c:spPr>
        <a:noFill/>
        <a:ln w="25400">
          <a:noFill/>
        </a:ln>
      </c:spPr>
    </c:title>
    <c:autoTitleDeleted val="0"/>
    <c:plotArea>
      <c:layout/>
      <c:lineChart>
        <c:grouping val="standard"/>
        <c:varyColors val="0"/>
        <c:ser>
          <c:idx val="2"/>
          <c:order val="0"/>
          <c:tx>
            <c:strRef>
              <c:f>[27]Hoja2!$A$15</c:f>
              <c:strCache>
                <c:ptCount val="1"/>
                <c:pt idx="0">
                  <c:v>DIA EMPLEADO </c:v>
                </c:pt>
              </c:strCache>
            </c:strRef>
          </c:tx>
          <c:spPr>
            <a:ln w="31750" cap="rnd">
              <a:solidFill>
                <a:schemeClr val="accent3"/>
              </a:solidFill>
              <a:round/>
            </a:ln>
            <a:effectLst/>
          </c:spPr>
          <c:marker>
            <c:symbol val="circle"/>
            <c:size val="17"/>
            <c:spPr>
              <a:solidFill>
                <a:srgbClr val="9BBB59"/>
              </a:solidFill>
              <a:ln w="9525">
                <a:noFill/>
              </a:ln>
            </c:spPr>
          </c:marker>
          <c:dLbls>
            <c:spPr>
              <a:noFill/>
              <a:ln w="25400">
                <a:noFill/>
              </a:ln>
            </c:spPr>
            <c:txPr>
              <a:bodyPr wrap="square" lIns="38100" tIns="19050" rIns="38100" bIns="19050" anchor="ctr">
                <a:spAutoFit/>
              </a:bodyPr>
              <a:lstStyle/>
              <a:p>
                <a:pPr>
                  <a:defRPr sz="900" b="1" i="0" u="none" strike="noStrike" baseline="0">
                    <a:solidFill>
                      <a:srgbClr val="FFFFFF"/>
                    </a:solidFill>
                    <a:latin typeface="Calibri"/>
                    <a:ea typeface="Calibri"/>
                    <a:cs typeface="Calibri"/>
                  </a:defRPr>
                </a:pPr>
                <a:endParaRPr lang="es-CO"/>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[27]Hoja2!$B$13:$D$13</c:f>
              <c:numCache>
                <c:formatCode>General</c:formatCode>
                <c:ptCount val="3"/>
                <c:pt idx="0">
                  <c:v>2016</c:v>
                </c:pt>
                <c:pt idx="1">
                  <c:v>2017</c:v>
                </c:pt>
                <c:pt idx="2">
                  <c:v>2018</c:v>
                </c:pt>
              </c:numCache>
            </c:numRef>
          </c:cat>
          <c:val>
            <c:numRef>
              <c:f>[27]Hoja2!$B$15:$D$15</c:f>
              <c:numCache>
                <c:formatCode>General</c:formatCode>
                <c:ptCount val="3"/>
                <c:pt idx="0">
                  <c:v>101</c:v>
                </c:pt>
                <c:pt idx="1">
                  <c:v>101</c:v>
                </c:pt>
                <c:pt idx="2">
                  <c:v>79</c:v>
                </c:pt>
              </c:numCache>
            </c:numRef>
          </c:val>
          <c:smooth val="0"/>
          <c:extLst>
            <c:ext xmlns:c16="http://schemas.microsoft.com/office/drawing/2014/chart" uri="{C3380CC4-5D6E-409C-BE32-E72D297353CC}">
              <c16:uniqueId val="{00000000-7AB7-4D2B-9582-6DE201C594B8}"/>
            </c:ext>
          </c:extLst>
        </c:ser>
        <c:dLbls>
          <c:showLegendKey val="0"/>
          <c:showVal val="0"/>
          <c:showCatName val="0"/>
          <c:showSerName val="0"/>
          <c:showPercent val="0"/>
          <c:showBubbleSize val="0"/>
        </c:dLbls>
        <c:marker val="1"/>
        <c:smooth val="0"/>
        <c:axId val="1090406031"/>
        <c:axId val="1"/>
      </c:lineChart>
      <c:catAx>
        <c:axId val="1090406031"/>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out"/>
        <c:minorTickMark val="none"/>
        <c:tickLblPos val="nextTo"/>
        <c:crossAx val="1090406031"/>
        <c:crosses val="autoZero"/>
        <c:crossBetween val="between"/>
      </c:valAx>
      <c:spPr>
        <a:noFill/>
        <a:ln w="25400">
          <a:noFill/>
        </a:ln>
      </c:spPr>
    </c:plotArea>
    <c:legend>
      <c:legendPos val="b"/>
      <c:overlay val="0"/>
      <c:spPr>
        <a:solidFill>
          <a:schemeClr val="lt1">
            <a:lumMod val="95000"/>
            <a:alpha val="39000"/>
          </a:schemeClr>
        </a:solidFill>
        <a:ln>
          <a:noFill/>
        </a:ln>
        <a:effectLst/>
      </c:spPr>
      <c:txPr>
        <a:bodyPr/>
        <a:lstStyle/>
        <a:p>
          <a:pPr>
            <a:defRPr sz="755" b="0" i="0" u="none" strike="noStrike" baseline="0">
              <a:solidFill>
                <a:srgbClr val="333333"/>
              </a:solidFill>
              <a:latin typeface="Calibri"/>
              <a:ea typeface="Calibri"/>
              <a:cs typeface="Calibri"/>
            </a:defRPr>
          </a:pPr>
          <a:endParaRPr lang="es-CO"/>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00" b="0" i="0" u="none" strike="noStrike" baseline="0">
                <a:solidFill>
                  <a:srgbClr val="000000"/>
                </a:solidFill>
                <a:latin typeface="Calibri"/>
                <a:ea typeface="Calibri"/>
                <a:cs typeface="Calibri"/>
              </a:defRPr>
            </a:pPr>
            <a:r>
              <a:rPr lang="en-US" sz="1400" b="1" i="0" u="none" strike="noStrike" baseline="0">
                <a:solidFill>
                  <a:srgbClr val="FFFFFF"/>
                </a:solidFill>
                <a:latin typeface="Calibri"/>
                <a:cs typeface="Calibri"/>
              </a:rPr>
              <a:t>C03.002</a:t>
            </a:r>
          </a:p>
          <a:p>
            <a:pPr>
              <a:defRPr sz="1000" b="0" i="0" u="none" strike="noStrike" baseline="0">
                <a:solidFill>
                  <a:srgbClr val="000000"/>
                </a:solidFill>
                <a:latin typeface="Calibri"/>
                <a:ea typeface="Calibri"/>
                <a:cs typeface="Calibri"/>
              </a:defRPr>
            </a:pPr>
            <a:r>
              <a:rPr lang="en-US" sz="1400" b="1" i="0" u="none" strike="noStrike" baseline="0">
                <a:solidFill>
                  <a:srgbClr val="FFFFFF"/>
                </a:solidFill>
                <a:latin typeface="Calibri"/>
                <a:cs typeface="Calibri"/>
              </a:rPr>
              <a:t>POBLACIÓN NUEVA </a:t>
            </a:r>
          </a:p>
          <a:p>
            <a:pPr>
              <a:defRPr sz="1000" b="0" i="0" u="none" strike="noStrike" baseline="0">
                <a:solidFill>
                  <a:srgbClr val="000000"/>
                </a:solidFill>
                <a:latin typeface="Calibri"/>
                <a:ea typeface="Calibri"/>
                <a:cs typeface="Calibri"/>
              </a:defRPr>
            </a:pPr>
            <a:r>
              <a:rPr lang="en-US" sz="1400" b="1" i="0" u="none" strike="noStrike" baseline="0">
                <a:solidFill>
                  <a:srgbClr val="FFFFFF"/>
                </a:solidFill>
                <a:latin typeface="Calibri"/>
                <a:cs typeface="Calibri"/>
              </a:rPr>
              <a:t>ATENDIDA</a:t>
            </a:r>
          </a:p>
        </c:rich>
      </c:tx>
      <c:layout>
        <c:manualLayout>
          <c:xMode val="edge"/>
          <c:yMode val="edge"/>
          <c:x val="0.424684727583998"/>
          <c:y val="2.5362318840579712E-2"/>
        </c:manualLayout>
      </c:layout>
      <c:overlay val="0"/>
      <c:spPr>
        <a:noFill/>
        <a:ln w="25400">
          <a:noFill/>
        </a:ln>
      </c:spPr>
    </c:title>
    <c:autoTitleDeleted val="0"/>
    <c:plotArea>
      <c:layout/>
      <c:barChart>
        <c:barDir val="col"/>
        <c:grouping val="clustered"/>
        <c:varyColors val="0"/>
        <c:ser>
          <c:idx val="2"/>
          <c:order val="0"/>
          <c:tx>
            <c:strRef>
              <c:f>'[2]C03.002'!$A$25</c:f>
              <c:strCache>
                <c:ptCount val="1"/>
                <c:pt idx="0">
                  <c:v>2017</c:v>
                </c:pt>
              </c:strCache>
            </c:strRef>
          </c:tx>
          <c:spPr>
            <a:solidFill>
              <a:schemeClr val="accent4">
                <a:lumMod val="40000"/>
                <a:lumOff val="60000"/>
              </a:schemeClr>
            </a:solidFill>
          </c:spPr>
          <c:invertIfNegative val="0"/>
          <c:dLbls>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'[2]C03.002'!$C$25</c:f>
              <c:numCache>
                <c:formatCode>General</c:formatCode>
                <c:ptCount val="1"/>
                <c:pt idx="0">
                  <c:v>0.89500000000000002</c:v>
                </c:pt>
              </c:numCache>
            </c:numRef>
          </c:val>
          <c:extLst>
            <c:ext xmlns:c16="http://schemas.microsoft.com/office/drawing/2014/chart" uri="{C3380CC4-5D6E-409C-BE32-E72D297353CC}">
              <c16:uniqueId val="{00000000-6EB7-4FF8-ACB0-1653BCE68475}"/>
            </c:ext>
          </c:extLst>
        </c:ser>
        <c:ser>
          <c:idx val="3"/>
          <c:order val="1"/>
          <c:tx>
            <c:strRef>
              <c:f>'[2]C03.002'!$A$26</c:f>
              <c:strCache>
                <c:ptCount val="1"/>
                <c:pt idx="0">
                  <c:v>2018</c:v>
                </c:pt>
              </c:strCache>
            </c:strRef>
          </c:tx>
          <c:spPr>
            <a:solidFill>
              <a:srgbClr val="FFC000"/>
            </a:solidFill>
            <a:scene3d>
              <a:camera prst="orthographicFront"/>
              <a:lightRig rig="threePt" dir="t"/>
            </a:scene3d>
            <a:sp3d>
              <a:bevelB w="12700"/>
            </a:sp3d>
          </c:spPr>
          <c:invertIfNegative val="0"/>
          <c:dPt>
            <c:idx val="0"/>
            <c:invertIfNegative val="0"/>
            <c:bubble3D val="0"/>
            <c:extLst>
              <c:ext xmlns:c16="http://schemas.microsoft.com/office/drawing/2014/chart" uri="{C3380CC4-5D6E-409C-BE32-E72D297353CC}">
                <c16:uniqueId val="{00000001-6EB7-4FF8-ACB0-1653BCE68475}"/>
              </c:ext>
            </c:extLst>
          </c:dPt>
          <c:dLbls>
            <c:dLbl>
              <c:idx val="0"/>
              <c:spPr>
                <a:noFill/>
                <a:ln w="25400">
                  <a:noFill/>
                </a:ln>
              </c:spPr>
              <c:txPr>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EB7-4FF8-ACB0-1653BCE68475}"/>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val>
            <c:numRef>
              <c:f>'[2]C03.002'!$C$26</c:f>
              <c:numCache>
                <c:formatCode>General</c:formatCode>
                <c:ptCount val="1"/>
                <c:pt idx="0">
                  <c:v>0.89900000000000002</c:v>
                </c:pt>
              </c:numCache>
            </c:numRef>
          </c:val>
          <c:extLst>
            <c:ext xmlns:c16="http://schemas.microsoft.com/office/drawing/2014/chart" uri="{C3380CC4-5D6E-409C-BE32-E72D297353CC}">
              <c16:uniqueId val="{00000002-6EB7-4FF8-ACB0-1653BCE68475}"/>
            </c:ext>
          </c:extLst>
        </c:ser>
        <c:ser>
          <c:idx val="4"/>
          <c:order val="2"/>
          <c:tx>
            <c:strRef>
              <c:f>'[2]C03.002'!$A$27</c:f>
              <c:strCache>
                <c:ptCount val="1"/>
                <c:pt idx="0">
                  <c:v>2019</c:v>
                </c:pt>
              </c:strCache>
            </c:strRef>
          </c:tx>
          <c:spPr>
            <a:solidFill>
              <a:schemeClr val="bg2">
                <a:lumMod val="50000"/>
              </a:schemeClr>
            </a:solidFill>
          </c:spPr>
          <c:invertIfNegative val="0"/>
          <c:dLbls>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'[2]C03.002'!$C$27</c:f>
              <c:numCache>
                <c:formatCode>General</c:formatCode>
                <c:ptCount val="1"/>
                <c:pt idx="0">
                  <c:v>0.94299999999999995</c:v>
                </c:pt>
              </c:numCache>
            </c:numRef>
          </c:val>
          <c:extLst>
            <c:ext xmlns:c16="http://schemas.microsoft.com/office/drawing/2014/chart" uri="{C3380CC4-5D6E-409C-BE32-E72D297353CC}">
              <c16:uniqueId val="{00000003-6EB7-4FF8-ACB0-1653BCE68475}"/>
            </c:ext>
          </c:extLst>
        </c:ser>
        <c:ser>
          <c:idx val="5"/>
          <c:order val="3"/>
          <c:tx>
            <c:strRef>
              <c:f>'[2]C03.002'!$A$28</c:f>
              <c:strCache>
                <c:ptCount val="1"/>
                <c:pt idx="0">
                  <c:v>2020</c:v>
                </c:pt>
              </c:strCache>
            </c:strRef>
          </c:tx>
          <c:spPr>
            <a:solidFill>
              <a:schemeClr val="accent5">
                <a:lumMod val="75000"/>
              </a:schemeClr>
            </a:solidFill>
          </c:spPr>
          <c:invertIfNegative val="0"/>
          <c:dLbls>
            <c:dLbl>
              <c:idx val="0"/>
              <c:numFmt formatCode="0.0%" sourceLinked="0"/>
              <c:spPr>
                <a:noFill/>
                <a:ln w="25400">
                  <a:noFill/>
                </a:ln>
              </c:spPr>
              <c:txPr>
                <a:bodyPr wrap="square" lIns="38100" tIns="19050" rIns="38100" bIns="19050" anchor="ctr">
                  <a:spAutoFit/>
                </a:bodyPr>
                <a:lstStyle/>
                <a:p>
                  <a:pPr>
                    <a:defRPr sz="1200" b="1">
                      <a:solidFill>
                        <a:schemeClr val="bg1"/>
                      </a:solidFill>
                    </a:defRPr>
                  </a:pPr>
                  <a:endParaRPr lang="es-CO"/>
                </a:p>
              </c:txPr>
              <c:showLegendKey val="0"/>
              <c:showVal val="1"/>
              <c:showCatName val="0"/>
              <c:showSerName val="0"/>
              <c:showPercent val="0"/>
              <c:showBubbleSize val="0"/>
              <c:extLst>
                <c:ext xmlns:c16="http://schemas.microsoft.com/office/drawing/2014/chart" uri="{C3380CC4-5D6E-409C-BE32-E72D297353CC}">
                  <c16:uniqueId val="{00000004-6EB7-4FF8-ACB0-1653BCE68475}"/>
                </c:ext>
              </c:extLst>
            </c:dLbl>
            <c:spPr>
              <a:noFill/>
              <a:ln w="25400">
                <a:noFill/>
              </a:ln>
            </c:spPr>
            <c:txPr>
              <a:bodyPr wrap="square" lIns="38100" tIns="19050" rIns="38100" bIns="19050" anchor="ctr">
                <a:spAutoFit/>
              </a:bodyPr>
              <a:lstStyle/>
              <a:p>
                <a:pPr>
                  <a:defRPr sz="1200" b="1">
                    <a:solidFill>
                      <a:schemeClr val="bg1"/>
                    </a:solidFil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'[2]C03.002'!$C$28</c:f>
              <c:numCache>
                <c:formatCode>General</c:formatCode>
                <c:ptCount val="1"/>
                <c:pt idx="0">
                  <c:v>0.95099999999999996</c:v>
                </c:pt>
              </c:numCache>
            </c:numRef>
          </c:val>
          <c:extLst>
            <c:ext xmlns:c16="http://schemas.microsoft.com/office/drawing/2014/chart" uri="{C3380CC4-5D6E-409C-BE32-E72D297353CC}">
              <c16:uniqueId val="{00000005-6EB7-4FF8-ACB0-1653BCE68475}"/>
            </c:ext>
          </c:extLst>
        </c:ser>
        <c:ser>
          <c:idx val="0"/>
          <c:order val="4"/>
          <c:tx>
            <c:strRef>
              <c:f>'[2]C03.002'!$A$29</c:f>
              <c:strCache>
                <c:ptCount val="1"/>
                <c:pt idx="0">
                  <c:v>2021</c:v>
                </c:pt>
              </c:strCache>
            </c:strRef>
          </c:tx>
          <c:spPr>
            <a:solidFill>
              <a:schemeClr val="accent2">
                <a:lumMod val="60000"/>
                <a:lumOff val="40000"/>
              </a:schemeClr>
            </a:solidFill>
          </c:spPr>
          <c:invertIfNegative val="0"/>
          <c:dLbls>
            <c:spPr>
              <a:noFill/>
              <a:ln w="25400">
                <a:noFill/>
              </a:ln>
            </c:spPr>
            <c:txPr>
              <a:bodyPr wrap="square" lIns="38100" tIns="19050" rIns="38100" bIns="19050" anchor="ctr">
                <a:spAutoFit/>
              </a:bodyPr>
              <a:lstStyle/>
              <a:p>
                <a:pPr>
                  <a:defRPr sz="1200" b="1">
                    <a:solidFill>
                      <a:schemeClr val="bg1"/>
                    </a:solidFill>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'[2]C03.002'!$C$29</c:f>
              <c:numCache>
                <c:formatCode>General</c:formatCode>
                <c:ptCount val="1"/>
                <c:pt idx="0">
                  <c:v>0.96299999999999997</c:v>
                </c:pt>
              </c:numCache>
            </c:numRef>
          </c:val>
          <c:extLst>
            <c:ext xmlns:c16="http://schemas.microsoft.com/office/drawing/2014/chart" uri="{C3380CC4-5D6E-409C-BE32-E72D297353CC}">
              <c16:uniqueId val="{00000006-6EB7-4FF8-ACB0-1653BCE68475}"/>
            </c:ext>
          </c:extLst>
        </c:ser>
        <c:dLbls>
          <c:showLegendKey val="0"/>
          <c:showVal val="0"/>
          <c:showCatName val="0"/>
          <c:showSerName val="0"/>
          <c:showPercent val="0"/>
          <c:showBubbleSize val="0"/>
        </c:dLbls>
        <c:gapWidth val="219"/>
        <c:overlap val="-27"/>
        <c:axId val="1129543535"/>
        <c:axId val="1"/>
      </c:barChart>
      <c:catAx>
        <c:axId val="1129543535"/>
        <c:scaling>
          <c:orientation val="minMax"/>
        </c:scaling>
        <c:delete val="0"/>
        <c:axPos val="b"/>
        <c:title>
          <c:tx>
            <c:rich>
              <a:bodyPr/>
              <a:lstStyle/>
              <a:p>
                <a:pPr>
                  <a:defRPr sz="1000" b="0" i="0" u="none" strike="noStrike" baseline="0">
                    <a:solidFill>
                      <a:srgbClr val="FFFFFF"/>
                    </a:solidFill>
                    <a:latin typeface="Calibri"/>
                    <a:ea typeface="Calibri"/>
                    <a:cs typeface="Calibri"/>
                  </a:defRPr>
                </a:pPr>
                <a:r>
                  <a:rPr lang="en-US"/>
                  <a:t>AÑOS</a:t>
                </a:r>
              </a:p>
            </c:rich>
          </c:tx>
          <c:layout>
            <c:manualLayout>
              <c:xMode val="edge"/>
              <c:yMode val="edge"/>
              <c:x val="0.48404244825768272"/>
              <c:y val="0.88598235003233283"/>
            </c:manualLayout>
          </c:layout>
          <c:overlay val="0"/>
          <c:spPr>
            <a:noFill/>
            <a:ln w="25400">
              <a:noFill/>
            </a:ln>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1000" b="0" i="0" u="none" strike="noStrike" baseline="0">
                    <a:solidFill>
                      <a:srgbClr val="FFFFFF"/>
                    </a:solidFill>
                    <a:latin typeface="Calibri"/>
                    <a:ea typeface="Calibri"/>
                    <a:cs typeface="Calibri"/>
                  </a:defRPr>
                </a:pPr>
                <a:r>
                  <a:rPr lang="en-US"/>
                  <a:t>LOGRO</a:t>
                </a:r>
              </a:p>
            </c:rich>
          </c:tx>
          <c:overlay val="0"/>
          <c:spPr>
            <a:noFill/>
            <a:ln w="25400">
              <a:noFill/>
            </a:ln>
          </c:spPr>
        </c:title>
        <c:numFmt formatCode="General" sourceLinked="1"/>
        <c:majorTickMark val="none"/>
        <c:minorTickMark val="none"/>
        <c:tickLblPos val="nextTo"/>
        <c:spPr>
          <a:ln w="9525">
            <a:noFill/>
          </a:ln>
        </c:spPr>
        <c:txPr>
          <a:bodyPr rot="0" vert="horz"/>
          <a:lstStyle/>
          <a:p>
            <a:pPr>
              <a:defRPr sz="900" b="1" i="0" u="none" strike="noStrike" baseline="0">
                <a:solidFill>
                  <a:srgbClr val="FFFFFF"/>
                </a:solidFill>
                <a:latin typeface="Calibri"/>
                <a:ea typeface="Calibri"/>
                <a:cs typeface="Calibri"/>
              </a:defRPr>
            </a:pPr>
            <a:endParaRPr lang="es-CO"/>
          </a:p>
        </c:txPr>
        <c:crossAx val="1129543535"/>
        <c:crosses val="autoZero"/>
        <c:crossBetween val="between"/>
      </c:valAx>
      <c:spPr>
        <a:noFill/>
        <a:ln w="25400">
          <a:noFill/>
        </a:ln>
      </c:spPr>
    </c:plotArea>
    <c:legend>
      <c:legendPos val="r"/>
      <c:legendEntry>
        <c:idx val="0"/>
        <c:txPr>
          <a:bodyPr/>
          <a:lstStyle/>
          <a:p>
            <a:pPr>
              <a:defRPr sz="1050" b="1" i="0" u="none" strike="noStrike" baseline="0">
                <a:solidFill>
                  <a:srgbClr val="FFFFFF"/>
                </a:solidFill>
                <a:latin typeface="Calibri"/>
                <a:ea typeface="Calibri"/>
                <a:cs typeface="Calibri"/>
              </a:defRPr>
            </a:pPr>
            <a:endParaRPr lang="es-CO"/>
          </a:p>
        </c:txPr>
      </c:legendEntry>
      <c:legendEntry>
        <c:idx val="1"/>
        <c:txPr>
          <a:bodyPr/>
          <a:lstStyle/>
          <a:p>
            <a:pPr>
              <a:defRPr sz="1050" b="1" i="0" u="none" strike="noStrike" baseline="0">
                <a:solidFill>
                  <a:srgbClr val="FFFFFF"/>
                </a:solidFill>
                <a:latin typeface="Calibri"/>
                <a:ea typeface="Calibri"/>
                <a:cs typeface="Calibri"/>
              </a:defRPr>
            </a:pPr>
            <a:endParaRPr lang="es-CO"/>
          </a:p>
        </c:txPr>
      </c:legendEntry>
      <c:legendEntry>
        <c:idx val="2"/>
        <c:txPr>
          <a:bodyPr/>
          <a:lstStyle/>
          <a:p>
            <a:pPr>
              <a:defRPr sz="1050" b="1" i="0" u="none" strike="noStrike" baseline="0">
                <a:solidFill>
                  <a:srgbClr val="FFFFFF"/>
                </a:solidFill>
                <a:latin typeface="Calibri"/>
                <a:ea typeface="Calibri"/>
                <a:cs typeface="Calibri"/>
              </a:defRPr>
            </a:pPr>
            <a:endParaRPr lang="es-CO"/>
          </a:p>
        </c:txPr>
      </c:legendEntry>
      <c:legendEntry>
        <c:idx val="3"/>
        <c:txPr>
          <a:bodyPr/>
          <a:lstStyle/>
          <a:p>
            <a:pPr>
              <a:defRPr sz="1050" b="1" i="0" u="none" strike="noStrike" baseline="0">
                <a:solidFill>
                  <a:srgbClr val="FFFFFF"/>
                </a:solidFill>
                <a:latin typeface="Calibri"/>
                <a:ea typeface="Calibri"/>
                <a:cs typeface="Calibri"/>
              </a:defRPr>
            </a:pPr>
            <a:endParaRPr lang="es-CO"/>
          </a:p>
        </c:txPr>
      </c:legendEntry>
      <c:legendEntry>
        <c:idx val="4"/>
        <c:txPr>
          <a:bodyPr/>
          <a:lstStyle/>
          <a:p>
            <a:pPr>
              <a:defRPr sz="1050" b="1" i="0" u="none" strike="noStrike" baseline="0">
                <a:solidFill>
                  <a:srgbClr val="FFFFFF"/>
                </a:solidFill>
                <a:latin typeface="Calibri"/>
                <a:ea typeface="Calibri"/>
                <a:cs typeface="Calibri"/>
              </a:defRPr>
            </a:pPr>
            <a:endParaRPr lang="es-CO"/>
          </a:p>
        </c:txPr>
      </c:legendEntry>
      <c:layout>
        <c:manualLayout>
          <c:xMode val="edge"/>
          <c:yMode val="edge"/>
          <c:wMode val="edge"/>
          <c:hMode val="edge"/>
          <c:x val="0.92619456585205462"/>
          <c:y val="0.46782665753737301"/>
          <c:w val="0.99999988662324335"/>
          <c:h val="0.67180912168587614"/>
        </c:manualLayout>
      </c:layout>
      <c:overlay val="0"/>
      <c:txPr>
        <a:bodyPr/>
        <a:lstStyle/>
        <a:p>
          <a:pPr>
            <a:defRPr sz="1050" b="1" i="0" u="none" strike="noStrike" baseline="0">
              <a:solidFill>
                <a:srgbClr val="FFFFFF"/>
              </a:solidFill>
              <a:latin typeface="Calibri"/>
              <a:ea typeface="Calibri"/>
              <a:cs typeface="Calibri"/>
            </a:defRPr>
          </a:pPr>
          <a:endParaRPr lang="es-CO"/>
        </a:p>
      </c:txPr>
    </c:legend>
    <c:plotVisOnly val="1"/>
    <c:dispBlanksAs val="gap"/>
    <c:showDLblsOverMax val="0"/>
  </c:chart>
  <c:spPr>
    <a:solidFill>
      <a:schemeClr val="tx1"/>
    </a:solidFill>
    <a:ln w="9525" cap="flat" cmpd="sng" algn="ctr">
      <a:solidFill>
        <a:schemeClr val="tx1">
          <a:lumMod val="15000"/>
          <a:lumOff val="85000"/>
        </a:schemeClr>
      </a:solidFill>
      <a:round/>
    </a:ln>
    <a:effectLst>
      <a:softEdge rad="0"/>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0" i="0" u="none" strike="noStrike" baseline="0">
                <a:solidFill>
                  <a:srgbClr val="FFFFFF"/>
                </a:solidFill>
                <a:latin typeface="Arial Black"/>
                <a:ea typeface="Arial Black"/>
                <a:cs typeface="Arial Black"/>
              </a:defRPr>
            </a:pPr>
            <a:r>
              <a:rPr lang="en-US"/>
              <a:t>DIAS PROMEDIO DE TRAMITE EN EL PROCESO DE RECONOCIMIENTO DE CESANTIAS PARCIALES PARA COMPRA</a:t>
            </a:r>
          </a:p>
        </c:rich>
      </c:tx>
      <c:overlay val="0"/>
      <c:spPr>
        <a:noFill/>
        <a:ln w="25400">
          <a:noFill/>
        </a:ln>
      </c:spPr>
    </c:title>
    <c:autoTitleDeleted val="0"/>
    <c:plotArea>
      <c:layout>
        <c:manualLayout>
          <c:layoutTarget val="inner"/>
          <c:xMode val="edge"/>
          <c:yMode val="edge"/>
          <c:x val="4.4928820983469779E-2"/>
          <c:y val="0.17036295249496411"/>
          <c:w val="0.94182614590394742"/>
          <c:h val="0.70689743779606873"/>
        </c:manualLayout>
      </c:layout>
      <c:barChart>
        <c:barDir val="col"/>
        <c:grouping val="clustered"/>
        <c:varyColors val="0"/>
        <c:ser>
          <c:idx val="0"/>
          <c:order val="0"/>
          <c:spPr>
            <a:solidFill>
              <a:srgbClr val="4F81BD"/>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PRIMER MOMENTO</c:v>
              </c:pt>
              <c:pt idx="1">
                <c:v>SEGUNDO MOMENTO</c:v>
              </c:pt>
              <c:pt idx="2">
                <c:v>TERCER MOMENTO</c:v>
              </c:pt>
              <c:pt idx="3">
                <c:v>TOTAL</c:v>
              </c:pt>
            </c:strLit>
          </c:cat>
          <c:val>
            <c:numLit>
              <c:formatCode>General</c:formatCode>
              <c:ptCount val="1"/>
              <c:pt idx="0">
                <c:v>0</c:v>
              </c:pt>
            </c:numLit>
          </c:val>
          <c:extLst>
            <c:ext xmlns:c16="http://schemas.microsoft.com/office/drawing/2014/chart" uri="{C3380CC4-5D6E-409C-BE32-E72D297353CC}">
              <c16:uniqueId val="{00000000-CC61-406C-84A1-FE524202B4DE}"/>
            </c:ext>
          </c:extLst>
        </c:ser>
        <c:ser>
          <c:idx val="1"/>
          <c:order val="1"/>
          <c:tx>
            <c:v>DIAS ESPERADOS</c:v>
          </c:tx>
          <c:spPr>
            <a:solidFill>
              <a:srgbClr val="FF0000"/>
            </a:solidFill>
            <a:ln w="25400">
              <a:noFill/>
            </a:ln>
          </c:spPr>
          <c:invertIfNegative val="0"/>
          <c:dLbls>
            <c:spPr>
              <a:noFill/>
              <a:ln w="25400">
                <a:noFill/>
              </a:ln>
            </c:spPr>
            <c:txPr>
              <a:bodyPr wrap="square" lIns="38100" tIns="19050" rIns="38100" bIns="19050" anchor="ctr">
                <a:spAutoFit/>
              </a:bodyPr>
              <a:lstStyle/>
              <a:p>
                <a:pPr>
                  <a:defRPr sz="1000" b="0" i="0" u="none" strike="noStrike" baseline="0">
                    <a:solidFill>
                      <a:srgbClr val="FFFFFF"/>
                    </a:solidFill>
                    <a:latin typeface="Arial Black"/>
                    <a:ea typeface="Arial Black"/>
                    <a:cs typeface="Arial Black"/>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PRIMER MOMENTO</c:v>
              </c:pt>
              <c:pt idx="1">
                <c:v>SEGUNDO MOMENTO</c:v>
              </c:pt>
              <c:pt idx="2">
                <c:v>TERCER MOMENTO</c:v>
              </c:pt>
              <c:pt idx="3">
                <c:v>TOTAL</c:v>
              </c:pt>
            </c:strLit>
          </c:cat>
          <c:val>
            <c:numLit>
              <c:formatCode>General</c:formatCode>
              <c:ptCount val="4"/>
              <c:pt idx="0">
                <c:v>15</c:v>
              </c:pt>
              <c:pt idx="1">
                <c:v>15</c:v>
              </c:pt>
              <c:pt idx="2">
                <c:v>15</c:v>
              </c:pt>
              <c:pt idx="3">
                <c:v>45</c:v>
              </c:pt>
            </c:numLit>
          </c:val>
          <c:extLst>
            <c:ext xmlns:c16="http://schemas.microsoft.com/office/drawing/2014/chart" uri="{C3380CC4-5D6E-409C-BE32-E72D297353CC}">
              <c16:uniqueId val="{00000001-CC61-406C-84A1-FE524202B4DE}"/>
            </c:ext>
          </c:extLst>
        </c:ser>
        <c:ser>
          <c:idx val="2"/>
          <c:order val="2"/>
          <c:tx>
            <c:v>DIAS EMPLEADOS</c:v>
          </c:tx>
          <c:spPr>
            <a:solidFill>
              <a:schemeClr val="tx2">
                <a:lumMod val="60000"/>
                <a:lumOff val="40000"/>
              </a:schemeClr>
            </a:solidFill>
            <a:ln>
              <a:noFill/>
            </a:ln>
            <a:effectLst/>
          </c:spPr>
          <c:invertIfNegative val="0"/>
          <c:dLbls>
            <c:spPr>
              <a:noFill/>
              <a:ln w="25400">
                <a:noFill/>
              </a:ln>
            </c:spPr>
            <c:txPr>
              <a:bodyPr wrap="square" lIns="38100" tIns="19050" rIns="38100" bIns="19050" anchor="ctr">
                <a:spAutoFit/>
              </a:bodyPr>
              <a:lstStyle/>
              <a:p>
                <a:pPr>
                  <a:defRPr sz="1000" b="0" i="0" u="none" strike="noStrike" baseline="0">
                    <a:solidFill>
                      <a:srgbClr val="FFFFFF"/>
                    </a:solidFill>
                    <a:latin typeface="Arial Black"/>
                    <a:ea typeface="Arial Black"/>
                    <a:cs typeface="Arial Black"/>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PRIMER MOMENTO</c:v>
              </c:pt>
              <c:pt idx="1">
                <c:v>SEGUNDO MOMENTO</c:v>
              </c:pt>
              <c:pt idx="2">
                <c:v>TERCER MOMENTO</c:v>
              </c:pt>
              <c:pt idx="3">
                <c:v>TOTAL</c:v>
              </c:pt>
            </c:strLit>
          </c:cat>
          <c:val>
            <c:numLit>
              <c:formatCode>General</c:formatCode>
              <c:ptCount val="4"/>
              <c:pt idx="0">
                <c:v>50</c:v>
              </c:pt>
              <c:pt idx="1">
                <c:v>39</c:v>
              </c:pt>
              <c:pt idx="2">
                <c:v>57</c:v>
              </c:pt>
              <c:pt idx="3">
                <c:v>146</c:v>
              </c:pt>
            </c:numLit>
          </c:val>
          <c:extLst>
            <c:ext xmlns:c16="http://schemas.microsoft.com/office/drawing/2014/chart" uri="{C3380CC4-5D6E-409C-BE32-E72D297353CC}">
              <c16:uniqueId val="{00000002-CC61-406C-84A1-FE524202B4DE}"/>
            </c:ext>
          </c:extLst>
        </c:ser>
        <c:ser>
          <c:idx val="3"/>
          <c:order val="3"/>
          <c:spPr>
            <a:solidFill>
              <a:srgbClr val="8064A2"/>
            </a:solidFill>
            <a:ln w="25400">
              <a:noFill/>
            </a:ln>
          </c:spPr>
          <c:invertIfNegative val="0"/>
          <c:dLbls>
            <c:spPr>
              <a:noFill/>
              <a:ln w="25400">
                <a:noFill/>
              </a:ln>
            </c:spPr>
            <c:txPr>
              <a:bodyPr wrap="square" lIns="38100" tIns="19050" rIns="38100" bIns="19050" anchor="ctr">
                <a:spAutoFit/>
              </a:bodyPr>
              <a:lstStyle/>
              <a:p>
                <a:pPr>
                  <a:defRPr sz="900" b="0" i="0" u="none" strike="noStrike" baseline="0">
                    <a:solidFill>
                      <a:srgbClr val="333333"/>
                    </a:solidFill>
                    <a:latin typeface="Calibri"/>
                    <a:ea typeface="Calibri"/>
                    <a:cs typeface="Calibri"/>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Lit>
              <c:ptCount val="4"/>
              <c:pt idx="0">
                <c:v>PRIMER MOMENTO</c:v>
              </c:pt>
              <c:pt idx="1">
                <c:v>SEGUNDO MOMENTO</c:v>
              </c:pt>
              <c:pt idx="2">
                <c:v>TERCER MOMENTO</c:v>
              </c:pt>
              <c:pt idx="3">
                <c:v>TOTAL</c:v>
              </c:pt>
            </c:strLit>
          </c:cat>
          <c:val>
            <c:numLit>
              <c:formatCode>General</c:formatCode>
              <c:ptCount val="1"/>
              <c:pt idx="0">
                <c:v>0</c:v>
              </c:pt>
            </c:numLit>
          </c:val>
          <c:extLst>
            <c:ext xmlns:c16="http://schemas.microsoft.com/office/drawing/2014/chart" uri="{C3380CC4-5D6E-409C-BE32-E72D297353CC}">
              <c16:uniqueId val="{00000003-CC61-406C-84A1-FE524202B4DE}"/>
            </c:ext>
          </c:extLst>
        </c:ser>
        <c:dLbls>
          <c:showLegendKey val="0"/>
          <c:showVal val="0"/>
          <c:showCatName val="0"/>
          <c:showSerName val="0"/>
          <c:showPercent val="0"/>
          <c:showBubbleSize val="0"/>
        </c:dLbls>
        <c:gapWidth val="219"/>
        <c:overlap val="-27"/>
        <c:axId val="1090408111"/>
        <c:axId val="1"/>
      </c:barChart>
      <c:catAx>
        <c:axId val="109040811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1000" b="0" i="0" u="none" strike="noStrike" baseline="0">
                <a:solidFill>
                  <a:srgbClr val="FFFFFF"/>
                </a:solidFill>
                <a:latin typeface="Arial Black"/>
                <a:ea typeface="Arial Black"/>
                <a:cs typeface="Arial Black"/>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0" vert="horz"/>
          <a:lstStyle/>
          <a:p>
            <a:pPr>
              <a:defRPr sz="1000" b="0" i="0" u="none" strike="noStrike" baseline="0">
                <a:solidFill>
                  <a:srgbClr val="FFFFFF"/>
                </a:solidFill>
                <a:latin typeface="Arial Black"/>
                <a:ea typeface="Arial Black"/>
                <a:cs typeface="Arial Black"/>
              </a:defRPr>
            </a:pPr>
            <a:endParaRPr lang="es-CO"/>
          </a:p>
        </c:txPr>
        <c:crossAx val="1090408111"/>
        <c:crosses val="autoZero"/>
        <c:crossBetween val="between"/>
      </c:valAx>
      <c:spPr>
        <a:noFill/>
        <a:ln w="25400">
          <a:noFill/>
        </a:ln>
      </c:spPr>
    </c:plotArea>
    <c:legend>
      <c:legendPos val="b"/>
      <c:overlay val="0"/>
      <c:spPr>
        <a:noFill/>
        <a:ln w="25400">
          <a:noFill/>
        </a:ln>
      </c:spPr>
      <c:txPr>
        <a:bodyPr/>
        <a:lstStyle/>
        <a:p>
          <a:pPr>
            <a:defRPr sz="845" b="0" i="0" u="none" strike="noStrike" baseline="0">
              <a:solidFill>
                <a:srgbClr val="FFFFFF"/>
              </a:solidFill>
              <a:latin typeface="Arial Black"/>
              <a:ea typeface="Arial Black"/>
              <a:cs typeface="Arial Black"/>
            </a:defRPr>
          </a:pPr>
          <a:endParaRPr lang="es-CO"/>
        </a:p>
      </c:txPr>
    </c:legend>
    <c:plotVisOnly val="1"/>
    <c:dispBlanksAs val="gap"/>
    <c:showDLblsOverMax val="0"/>
  </c:chart>
  <c:spPr>
    <a:solidFill>
      <a:schemeClr val="tx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Comparativo</a:t>
            </a:r>
            <a:r>
              <a:rPr lang="es-CO" baseline="0"/>
              <a:t> entre Solicitudes recibidas y No. de dias promedio del tramite 2020- 1er semestre 2021</a:t>
            </a:r>
            <a:endParaRPr lang="es-CO"/>
          </a:p>
        </c:rich>
      </c:tx>
      <c:overlay val="0"/>
      <c:spPr>
        <a:noFill/>
        <a:ln w="25400">
          <a:noFill/>
        </a:ln>
      </c:spPr>
    </c:title>
    <c:autoTitleDeleted val="0"/>
    <c:plotArea>
      <c:layout/>
      <c:barChart>
        <c:barDir val="col"/>
        <c:grouping val="clustered"/>
        <c:varyColors val="0"/>
        <c:ser>
          <c:idx val="0"/>
          <c:order val="0"/>
          <c:tx>
            <c:strRef>
              <c:f>'[28]H05.001.03.01'!$A$51</c:f>
              <c:strCache>
                <c:ptCount val="1"/>
                <c:pt idx="0">
                  <c:v>No. Solicitudes recibidas</c:v>
                </c:pt>
              </c:strCache>
            </c:strRef>
          </c:tx>
          <c:spPr>
            <a:solidFill>
              <a:srgbClr val="F79646"/>
            </a:solidFill>
            <a:ln w="25400">
              <a:noFill/>
            </a:ln>
          </c:spPr>
          <c:invertIfNegative val="0"/>
          <c:cat>
            <c:numRef>
              <c:f>'[28]H05.001.03.01'!$B$50:$C$50</c:f>
              <c:numCache>
                <c:formatCode>General</c:formatCode>
                <c:ptCount val="2"/>
                <c:pt idx="0">
                  <c:v>2020</c:v>
                </c:pt>
                <c:pt idx="1">
                  <c:v>2021</c:v>
                </c:pt>
              </c:numCache>
            </c:numRef>
          </c:cat>
          <c:val>
            <c:numRef>
              <c:f>'[28]H05.001.03.01'!$B$51:$C$51</c:f>
              <c:numCache>
                <c:formatCode>General</c:formatCode>
                <c:ptCount val="2"/>
                <c:pt idx="0">
                  <c:v>276</c:v>
                </c:pt>
                <c:pt idx="1">
                  <c:v>199</c:v>
                </c:pt>
              </c:numCache>
            </c:numRef>
          </c:val>
          <c:extLst>
            <c:ext xmlns:c16="http://schemas.microsoft.com/office/drawing/2014/chart" uri="{C3380CC4-5D6E-409C-BE32-E72D297353CC}">
              <c16:uniqueId val="{00000000-9D6A-4319-8EF3-1331F4E4ABCC}"/>
            </c:ext>
          </c:extLst>
        </c:ser>
        <c:ser>
          <c:idx val="1"/>
          <c:order val="1"/>
          <c:tx>
            <c:strRef>
              <c:f>'[28]H05.001.03.01'!$A$52</c:f>
              <c:strCache>
                <c:ptCount val="1"/>
                <c:pt idx="0">
                  <c:v>No. dias promedio del tramite </c:v>
                </c:pt>
              </c:strCache>
            </c:strRef>
          </c:tx>
          <c:spPr>
            <a:solidFill>
              <a:srgbClr val="C0504D"/>
            </a:solidFill>
            <a:ln w="25400">
              <a:noFill/>
            </a:ln>
          </c:spPr>
          <c:invertIfNegative val="0"/>
          <c:cat>
            <c:numRef>
              <c:f>'[28]H05.001.03.01'!$B$50:$C$50</c:f>
              <c:numCache>
                <c:formatCode>General</c:formatCode>
                <c:ptCount val="2"/>
                <c:pt idx="0">
                  <c:v>2020</c:v>
                </c:pt>
                <c:pt idx="1">
                  <c:v>2021</c:v>
                </c:pt>
              </c:numCache>
            </c:numRef>
          </c:cat>
          <c:val>
            <c:numRef>
              <c:f>'[28]H05.001.03.01'!$B$52:$C$52</c:f>
              <c:numCache>
                <c:formatCode>General</c:formatCode>
                <c:ptCount val="2"/>
                <c:pt idx="0">
                  <c:v>143</c:v>
                </c:pt>
                <c:pt idx="1">
                  <c:v>215</c:v>
                </c:pt>
              </c:numCache>
            </c:numRef>
          </c:val>
          <c:extLst>
            <c:ext xmlns:c16="http://schemas.microsoft.com/office/drawing/2014/chart" uri="{C3380CC4-5D6E-409C-BE32-E72D297353CC}">
              <c16:uniqueId val="{00000001-9D6A-4319-8EF3-1331F4E4ABCC}"/>
            </c:ext>
          </c:extLst>
        </c:ser>
        <c:dLbls>
          <c:showLegendKey val="0"/>
          <c:showVal val="0"/>
          <c:showCatName val="0"/>
          <c:showSerName val="0"/>
          <c:showPercent val="0"/>
          <c:showBubbleSize val="0"/>
        </c:dLbls>
        <c:gapWidth val="219"/>
        <c:overlap val="-27"/>
        <c:axId val="1090402703"/>
        <c:axId val="1"/>
      </c:barChart>
      <c:catAx>
        <c:axId val="10904027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9525">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90402703"/>
        <c:crosses val="autoZero"/>
        <c:crossBetween val="between"/>
      </c:valAx>
      <c:spPr>
        <a:noFill/>
        <a:ln w="25400">
          <a:noFill/>
        </a:ln>
      </c:spPr>
    </c:plotArea>
    <c:legend>
      <c:legendPos val="b"/>
      <c:overlay val="0"/>
      <c:spPr>
        <a:noFill/>
        <a:ln w="25400">
          <a:noFill/>
        </a:ln>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7"/>
    </mc:Choice>
    <mc:Fallback>
      <c:style val="7"/>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sz="1800" b="1" i="0" baseline="0">
                <a:solidFill>
                  <a:schemeClr val="bg1"/>
                </a:solidFill>
                <a:effectLst/>
              </a:rPr>
              <a:t>Porcentaje de reintegros y / o ajustes en la nómina</a:t>
            </a:r>
            <a:endParaRPr lang="es-CO" b="1">
              <a:solidFill>
                <a:schemeClr val="bg1"/>
              </a:solidFill>
              <a:effectLst/>
            </a:endParaRPr>
          </a:p>
        </c:rich>
      </c:tx>
      <c:layout>
        <c:manualLayout>
          <c:xMode val="edge"/>
          <c:yMode val="edge"/>
          <c:x val="7.5864226649088207E-2"/>
          <c:y val="3.1746069620085367E-2"/>
        </c:manualLayout>
      </c:layout>
      <c:overlay val="0"/>
      <c:spPr>
        <a:noFill/>
        <a:ln w="25400">
          <a:noFill/>
        </a:ln>
        <a:effectLst/>
      </c:spPr>
    </c:title>
    <c:autoTitleDeleted val="0"/>
    <c:plotArea>
      <c:layout>
        <c:manualLayout>
          <c:layoutTarget val="inner"/>
          <c:xMode val="edge"/>
          <c:yMode val="edge"/>
          <c:x val="7.4002109967529081E-2"/>
          <c:y val="4.5368858233381409E-2"/>
          <c:w val="0.88498840769903764"/>
          <c:h val="0.79824957280168995"/>
        </c:manualLayout>
      </c:layout>
      <c:barChart>
        <c:barDir val="col"/>
        <c:grouping val="clustered"/>
        <c:varyColors val="0"/>
        <c:ser>
          <c:idx val="0"/>
          <c:order val="0"/>
          <c:spPr>
            <a:solidFill>
              <a:schemeClr val="accent4">
                <a:lumMod val="20000"/>
                <a:lumOff val="80000"/>
              </a:schemeClr>
            </a:solidFill>
            <a:ln>
              <a:noFill/>
            </a:ln>
            <a:effectLst/>
          </c:spPr>
          <c:invertIfNegative val="0"/>
          <c:dPt>
            <c:idx val="0"/>
            <c:invertIfNegative val="0"/>
            <c:bubble3D val="0"/>
            <c:spPr>
              <a:solidFill>
                <a:schemeClr val="accent4"/>
              </a:solidFill>
              <a:ln>
                <a:noFill/>
              </a:ln>
              <a:effectLst/>
            </c:spPr>
            <c:extLst>
              <c:ext xmlns:c16="http://schemas.microsoft.com/office/drawing/2014/chart" uri="{C3380CC4-5D6E-409C-BE32-E72D297353CC}">
                <c16:uniqueId val="{00000000-E900-449F-A1A4-8F167530FDD6}"/>
              </c:ext>
            </c:extLst>
          </c:dPt>
          <c:dPt>
            <c:idx val="1"/>
            <c:invertIfNegative val="0"/>
            <c:bubble3D val="0"/>
            <c:spPr>
              <a:solidFill>
                <a:schemeClr val="accent6">
                  <a:lumMod val="40000"/>
                  <a:lumOff val="60000"/>
                </a:schemeClr>
              </a:solidFill>
              <a:ln>
                <a:noFill/>
              </a:ln>
              <a:effectLst/>
            </c:spPr>
            <c:extLst>
              <c:ext xmlns:c16="http://schemas.microsoft.com/office/drawing/2014/chart" uri="{C3380CC4-5D6E-409C-BE32-E72D297353CC}">
                <c16:uniqueId val="{00000001-E900-449F-A1A4-8F167530FDD6}"/>
              </c:ext>
            </c:extLst>
          </c:dPt>
          <c:dPt>
            <c:idx val="2"/>
            <c:invertIfNegative val="0"/>
            <c:bubble3D val="0"/>
            <c:spPr>
              <a:solidFill>
                <a:schemeClr val="accent2">
                  <a:lumMod val="60000"/>
                  <a:lumOff val="40000"/>
                </a:schemeClr>
              </a:solidFill>
              <a:ln>
                <a:noFill/>
              </a:ln>
              <a:effectLst/>
            </c:spPr>
            <c:extLst>
              <c:ext xmlns:c16="http://schemas.microsoft.com/office/drawing/2014/chart" uri="{C3380CC4-5D6E-409C-BE32-E72D297353CC}">
                <c16:uniqueId val="{00000002-E900-449F-A1A4-8F167530FDD6}"/>
              </c:ext>
            </c:extLst>
          </c:dPt>
          <c:dPt>
            <c:idx val="3"/>
            <c:invertIfNegative val="0"/>
            <c:bubble3D val="0"/>
            <c:spPr>
              <a:solidFill>
                <a:srgbClr val="FF0000"/>
              </a:solidFill>
              <a:ln>
                <a:noFill/>
              </a:ln>
              <a:effectLst/>
            </c:spPr>
            <c:extLst>
              <c:ext xmlns:c16="http://schemas.microsoft.com/office/drawing/2014/chart" uri="{C3380CC4-5D6E-409C-BE32-E72D297353CC}">
                <c16:uniqueId val="{00000003-E900-449F-A1A4-8F167530FDD6}"/>
              </c:ext>
            </c:extLst>
          </c:dPt>
          <c:dPt>
            <c:idx val="4"/>
            <c:invertIfNegative val="0"/>
            <c:bubble3D val="0"/>
            <c:spPr>
              <a:solidFill>
                <a:schemeClr val="accent6">
                  <a:lumMod val="75000"/>
                </a:schemeClr>
              </a:solidFill>
              <a:ln>
                <a:noFill/>
              </a:ln>
              <a:effectLst/>
            </c:spPr>
            <c:extLst>
              <c:ext xmlns:c16="http://schemas.microsoft.com/office/drawing/2014/chart" uri="{C3380CC4-5D6E-409C-BE32-E72D297353CC}">
                <c16:uniqueId val="{00000004-E900-449F-A1A4-8F167530FDD6}"/>
              </c:ext>
            </c:extLst>
          </c:dPt>
          <c:dPt>
            <c:idx val="5"/>
            <c:invertIfNegative val="0"/>
            <c:bubble3D val="0"/>
            <c:spPr>
              <a:solidFill>
                <a:schemeClr val="accent5">
                  <a:lumMod val="60000"/>
                  <a:lumOff val="40000"/>
                </a:schemeClr>
              </a:solidFill>
              <a:ln>
                <a:noFill/>
              </a:ln>
              <a:effectLst/>
            </c:spPr>
            <c:extLst>
              <c:ext xmlns:c16="http://schemas.microsoft.com/office/drawing/2014/chart" uri="{C3380CC4-5D6E-409C-BE32-E72D297353CC}">
                <c16:uniqueId val="{00000005-E900-449F-A1A4-8F167530FDD6}"/>
              </c:ext>
            </c:extLst>
          </c:dPt>
          <c:dPt>
            <c:idx val="6"/>
            <c:invertIfNegative val="0"/>
            <c:bubble3D val="0"/>
            <c:spPr>
              <a:solidFill>
                <a:srgbClr val="D32BBB"/>
              </a:solidFill>
              <a:ln>
                <a:noFill/>
              </a:ln>
              <a:effectLst/>
            </c:spPr>
            <c:extLst>
              <c:ext xmlns:c16="http://schemas.microsoft.com/office/drawing/2014/chart" uri="{C3380CC4-5D6E-409C-BE32-E72D297353CC}">
                <c16:uniqueId val="{00000006-E900-449F-A1A4-8F167530FDD6}"/>
              </c:ext>
            </c:extLst>
          </c:dPt>
          <c:dPt>
            <c:idx val="7"/>
            <c:invertIfNegative val="0"/>
            <c:bubble3D val="0"/>
            <c:spPr>
              <a:solidFill>
                <a:schemeClr val="accent2">
                  <a:lumMod val="75000"/>
                </a:schemeClr>
              </a:solidFill>
              <a:ln>
                <a:noFill/>
              </a:ln>
              <a:effectLst/>
            </c:spPr>
            <c:extLst>
              <c:ext xmlns:c16="http://schemas.microsoft.com/office/drawing/2014/chart" uri="{C3380CC4-5D6E-409C-BE32-E72D297353CC}">
                <c16:uniqueId val="{00000007-E900-449F-A1A4-8F167530FDD6}"/>
              </c:ext>
            </c:extLst>
          </c:dPt>
          <c:cat>
            <c:numRef>
              <c:f>'[29]H06.003'!$H$64:$H$71</c:f>
              <c:numCache>
                <c:formatCode>General</c:formatCode>
                <c:ptCount val="8"/>
                <c:pt idx="0">
                  <c:v>2014</c:v>
                </c:pt>
                <c:pt idx="1">
                  <c:v>2015</c:v>
                </c:pt>
                <c:pt idx="2">
                  <c:v>2016</c:v>
                </c:pt>
                <c:pt idx="3">
                  <c:v>2017</c:v>
                </c:pt>
                <c:pt idx="4">
                  <c:v>2018</c:v>
                </c:pt>
                <c:pt idx="5">
                  <c:v>2019</c:v>
                </c:pt>
                <c:pt idx="6">
                  <c:v>2020</c:v>
                </c:pt>
                <c:pt idx="7">
                  <c:v>2021</c:v>
                </c:pt>
              </c:numCache>
            </c:numRef>
          </c:cat>
          <c:val>
            <c:numRef>
              <c:f>'[29]H06.003'!$I$64:$I$71</c:f>
              <c:numCache>
                <c:formatCode>General</c:formatCode>
                <c:ptCount val="8"/>
                <c:pt idx="0">
                  <c:v>0.12</c:v>
                </c:pt>
                <c:pt idx="1">
                  <c:v>0.11</c:v>
                </c:pt>
                <c:pt idx="2">
                  <c:v>0.04</c:v>
                </c:pt>
                <c:pt idx="3">
                  <c:v>3.2500000000000001E-2</c:v>
                </c:pt>
                <c:pt idx="4">
                  <c:v>0.25</c:v>
                </c:pt>
                <c:pt idx="5">
                  <c:v>0.27</c:v>
                </c:pt>
                <c:pt idx="6">
                  <c:v>0.13</c:v>
                </c:pt>
                <c:pt idx="7">
                  <c:v>0.21</c:v>
                </c:pt>
              </c:numCache>
            </c:numRef>
          </c:val>
          <c:extLst>
            <c:ext xmlns:c16="http://schemas.microsoft.com/office/drawing/2014/chart" uri="{C3380CC4-5D6E-409C-BE32-E72D297353CC}">
              <c16:uniqueId val="{00000008-E900-449F-A1A4-8F167530FDD6}"/>
            </c:ext>
          </c:extLst>
        </c:ser>
        <c:dLbls>
          <c:showLegendKey val="0"/>
          <c:showVal val="0"/>
          <c:showCatName val="0"/>
          <c:showSerName val="0"/>
          <c:showPercent val="0"/>
          <c:showBubbleSize val="0"/>
        </c:dLbls>
        <c:gapWidth val="219"/>
        <c:overlap val="-27"/>
        <c:axId val="1129542703"/>
        <c:axId val="1"/>
      </c:barChart>
      <c:catAx>
        <c:axId val="11295427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prstDash val="solid"/>
            <a:round/>
          </a:ln>
          <a:effectLst/>
        </c:spPr>
        <c:txPr>
          <a:bodyPr rot="-60000000" spcFirstLastPara="1" vertOverflow="ellipsis" vert="horz" wrap="square" anchor="ctr" anchorCtr="1"/>
          <a:lstStyle/>
          <a:p>
            <a:pPr>
              <a:defRPr sz="900" b="1" i="0" u="none" strike="noStrike" kern="1200" baseline="0">
                <a:solidFill>
                  <a:schemeClr val="bg1"/>
                </a:solidFill>
                <a:latin typeface="+mn-lt"/>
                <a:ea typeface="+mn-ea"/>
                <a:cs typeface="+mn-cs"/>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prstDash val="solid"/>
              <a:round/>
            </a:ln>
            <a:effectLst/>
          </c:spPr>
        </c:majorGridlines>
        <c:numFmt formatCode="General" sourceLinked="1"/>
        <c:majorTickMark val="none"/>
        <c:minorTickMark val="none"/>
        <c:tickLblPos val="nextTo"/>
        <c:spPr>
          <a:noFill/>
          <a:ln w="6350" cap="flat" cmpd="sng" algn="ctr">
            <a:noFill/>
            <a:prstDash val="solid"/>
            <a:round/>
          </a:ln>
          <a:effectLst/>
        </c:spPr>
        <c:txPr>
          <a:bodyPr rot="-60000000" spcFirstLastPara="1" vertOverflow="ellipsis" vert="horz" wrap="square" anchor="ctr" anchorCtr="1"/>
          <a:lstStyle/>
          <a:p>
            <a:pPr>
              <a:defRPr sz="900" b="1" i="0" u="none" strike="noStrike" kern="1200" baseline="0">
                <a:solidFill>
                  <a:schemeClr val="bg1"/>
                </a:solidFill>
                <a:latin typeface="+mn-lt"/>
                <a:ea typeface="+mn-ea"/>
                <a:cs typeface="+mn-cs"/>
              </a:defRPr>
            </a:pPr>
            <a:endParaRPr lang="es-CO"/>
          </a:p>
        </c:txPr>
        <c:crossAx val="1129542703"/>
        <c:crosses val="autoZero"/>
        <c:crossBetween val="between"/>
      </c:valAx>
      <c:spPr>
        <a:solidFill>
          <a:schemeClr val="bg2">
            <a:lumMod val="25000"/>
          </a:schemeClr>
        </a:solidFill>
        <a:ln>
          <a:solidFill>
            <a:schemeClr val="accent1">
              <a:lumMod val="60000"/>
              <a:lumOff val="40000"/>
            </a:schemeClr>
          </a:solidFill>
        </a:ln>
        <a:effectLst/>
      </c:spPr>
    </c:plotArea>
    <c:plotVisOnly val="1"/>
    <c:dispBlanksAs val="gap"/>
    <c:showDLblsOverMax val="0"/>
  </c:chart>
  <c:spPr>
    <a:solidFill>
      <a:schemeClr val="tx1"/>
    </a:solidFill>
    <a:ln w="9525" cap="flat" cmpd="sng" algn="ctr">
      <a:solidFill>
        <a:schemeClr val="tx1">
          <a:lumMod val="15000"/>
          <a:lumOff val="85000"/>
        </a:schemeClr>
      </a:solidFill>
      <a:prstDash val="solid"/>
      <a:round/>
    </a:ln>
    <a:effectLst/>
  </c:spPr>
  <c:txPr>
    <a:bodyPr/>
    <a:lstStyle/>
    <a:p>
      <a:pPr>
        <a:defRPr/>
      </a:pPr>
      <a:endParaRPr lang="es-CO"/>
    </a:p>
  </c:txPr>
  <c:printSettings>
    <c:headerFooter/>
    <c:pageMargins b="0.75" l="0.7" r="0.7" t="0.75" header="0.3" footer="0.3"/>
    <c:pageSetup orientation="landscape"/>
  </c:printSettings>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5"/>
    </mc:Choice>
    <mc:Fallback>
      <c:style val="5"/>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s-CO"/>
              <a:t>Tiempo  Promedio de generación de certificados</a:t>
            </a:r>
          </a:p>
        </c:rich>
      </c:tx>
      <c:overlay val="0"/>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s-CO"/>
        </a:p>
      </c:txPr>
    </c:title>
    <c:autoTitleDeleted val="0"/>
    <c:plotArea>
      <c:layout>
        <c:manualLayout>
          <c:layoutTarget val="inner"/>
          <c:xMode val="edge"/>
          <c:yMode val="edge"/>
          <c:x val="4.4325065493645642E-2"/>
          <c:y val="0.1350252403610169"/>
          <c:w val="0.93764214532944334"/>
          <c:h val="0.69359187840439618"/>
        </c:manualLayout>
      </c:layout>
      <c:barChart>
        <c:barDir val="col"/>
        <c:grouping val="clustered"/>
        <c:varyColors val="0"/>
        <c:ser>
          <c:idx val="0"/>
          <c:order val="0"/>
          <c:spPr>
            <a:pattFill prst="narHorz">
              <a:fgClr>
                <a:schemeClr val="accent3"/>
              </a:fgClr>
              <a:bgClr>
                <a:schemeClr val="accent3">
                  <a:lumMod val="20000"/>
                  <a:lumOff val="80000"/>
                </a:schemeClr>
              </a:bgClr>
            </a:pattFill>
            <a:ln>
              <a:noFill/>
            </a:ln>
            <a:effectLst>
              <a:innerShdw blurRad="114300">
                <a:schemeClr val="accent3"/>
              </a:inn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extLst>
                <c:ext xmlns:c15="http://schemas.microsoft.com/office/drawing/2012/chart" uri="{02D57815-91ED-43cb-92C2-25804820EDAC}">
                  <c15:fullRef>
                    <c15:sqref>'[31]H07.002'!$O$61:$O$94</c15:sqref>
                  </c15:fullRef>
                </c:ext>
              </c:extLst>
              <c:f>'[30]H07.002'!$O$78:$O$94</c:f>
              <c:numCache>
                <c:formatCode>General</c:formatCode>
                <c:ptCount val="17"/>
                <c:pt idx="0">
                  <c:v>43189</c:v>
                </c:pt>
                <c:pt idx="1">
                  <c:v>43281</c:v>
                </c:pt>
                <c:pt idx="2">
                  <c:v>43373</c:v>
                </c:pt>
                <c:pt idx="3">
                  <c:v>43465</c:v>
                </c:pt>
                <c:pt idx="4">
                  <c:v>43554</c:v>
                </c:pt>
                <c:pt idx="5">
                  <c:v>43646</c:v>
                </c:pt>
                <c:pt idx="6">
                  <c:v>43738</c:v>
                </c:pt>
                <c:pt idx="7">
                  <c:v>43830</c:v>
                </c:pt>
                <c:pt idx="8">
                  <c:v>43917</c:v>
                </c:pt>
                <c:pt idx="9">
                  <c:v>44012</c:v>
                </c:pt>
                <c:pt idx="10">
                  <c:v>44104</c:v>
                </c:pt>
                <c:pt idx="11">
                  <c:v>44196</c:v>
                </c:pt>
                <c:pt idx="12">
                  <c:v>44285</c:v>
                </c:pt>
                <c:pt idx="13">
                  <c:v>44377</c:v>
                </c:pt>
                <c:pt idx="14">
                  <c:v>44469</c:v>
                </c:pt>
                <c:pt idx="15">
                  <c:v>44561</c:v>
                </c:pt>
                <c:pt idx="16">
                  <c:v>44651</c:v>
                </c:pt>
              </c:numCache>
            </c:numRef>
          </c:cat>
          <c:val>
            <c:numRef>
              <c:extLst>
                <c:ext xmlns:c15="http://schemas.microsoft.com/office/drawing/2012/chart" uri="{02D57815-91ED-43cb-92C2-25804820EDAC}">
                  <c15:fullRef>
                    <c15:sqref>'[31]H07.002'!$P$61:$P$94</c15:sqref>
                  </c15:fullRef>
                </c:ext>
              </c:extLst>
              <c:f>'[30]H07.002'!$P$78:$P$94</c:f>
              <c:numCache>
                <c:formatCode>General</c:formatCode>
                <c:ptCount val="17"/>
                <c:pt idx="0">
                  <c:v>8</c:v>
                </c:pt>
                <c:pt idx="1">
                  <c:v>9</c:v>
                </c:pt>
                <c:pt idx="2">
                  <c:v>9</c:v>
                </c:pt>
                <c:pt idx="3">
                  <c:v>9</c:v>
                </c:pt>
                <c:pt idx="4">
                  <c:v>7</c:v>
                </c:pt>
                <c:pt idx="5">
                  <c:v>7</c:v>
                </c:pt>
                <c:pt idx="6">
                  <c:v>10</c:v>
                </c:pt>
                <c:pt idx="7">
                  <c:v>8</c:v>
                </c:pt>
                <c:pt idx="8">
                  <c:v>10</c:v>
                </c:pt>
                <c:pt idx="9">
                  <c:v>7</c:v>
                </c:pt>
                <c:pt idx="10">
                  <c:v>9</c:v>
                </c:pt>
                <c:pt idx="11">
                  <c:v>13</c:v>
                </c:pt>
                <c:pt idx="12">
                  <c:v>16</c:v>
                </c:pt>
                <c:pt idx="13">
                  <c:v>12</c:v>
                </c:pt>
                <c:pt idx="14">
                  <c:v>10</c:v>
                </c:pt>
                <c:pt idx="15">
                  <c:v>9</c:v>
                </c:pt>
                <c:pt idx="16">
                  <c:v>11</c:v>
                </c:pt>
              </c:numCache>
            </c:numRef>
          </c:val>
          <c:extLst>
            <c:ext xmlns:c16="http://schemas.microsoft.com/office/drawing/2014/chart" uri="{C3380CC4-5D6E-409C-BE32-E72D297353CC}">
              <c16:uniqueId val="{00000000-4294-4B4B-92AD-06DAA7272544}"/>
            </c:ext>
          </c:extLst>
        </c:ser>
        <c:dLbls>
          <c:dLblPos val="inEnd"/>
          <c:showLegendKey val="0"/>
          <c:showVal val="1"/>
          <c:showCatName val="0"/>
          <c:showSerName val="0"/>
          <c:showPercent val="0"/>
          <c:showBubbleSize val="0"/>
        </c:dLbls>
        <c:gapWidth val="164"/>
        <c:overlap val="-22"/>
        <c:axId val="368596744"/>
        <c:axId val="368597528"/>
      </c:barChart>
      <c:catAx>
        <c:axId val="368596744"/>
        <c:scaling>
          <c:orientation val="minMax"/>
        </c:scaling>
        <c:delete val="1"/>
        <c:axPos val="b"/>
        <c:numFmt formatCode="m/d/yyyy" sourceLinked="0"/>
        <c:majorTickMark val="out"/>
        <c:minorTickMark val="none"/>
        <c:tickLblPos val="nextTo"/>
        <c:crossAx val="368597528"/>
        <c:crosses val="autoZero"/>
        <c:auto val="1"/>
        <c:lblAlgn val="ctr"/>
        <c:lblOffset val="100"/>
        <c:noMultiLvlLbl val="1"/>
      </c:catAx>
      <c:valAx>
        <c:axId val="368597528"/>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368596744"/>
        <c:crosses val="autoZero"/>
        <c:crossBetween val="between"/>
      </c:valAx>
      <c:dTable>
        <c:showHorzBorder val="1"/>
        <c:showVertBorder val="1"/>
        <c:showOutline val="1"/>
        <c:showKeys val="1"/>
        <c:spPr>
          <a:noFill/>
          <a:ln w="9525">
            <a:solidFill>
              <a:schemeClr val="tx1">
                <a:lumMod val="15000"/>
                <a:lumOff val="85000"/>
              </a:schemeClr>
            </a:solidFill>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CO"/>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0" i="0" u="none" strike="noStrike" baseline="0">
                <a:solidFill>
                  <a:srgbClr val="808080"/>
                </a:solidFill>
                <a:latin typeface="Calibri"/>
                <a:ea typeface="Calibri"/>
                <a:cs typeface="Calibri"/>
              </a:defRPr>
            </a:pPr>
            <a:r>
              <a:rPr lang="en-US"/>
              <a:t>Actualización de Historias Laborales </a:t>
            </a:r>
          </a:p>
        </c:rich>
      </c:tx>
      <c:overlay val="0"/>
      <c:spPr>
        <a:noFill/>
        <a:ln w="25400">
          <a:noFill/>
        </a:ln>
      </c:spPr>
    </c:title>
    <c:autoTitleDeleted val="0"/>
    <c:plotArea>
      <c:layout/>
      <c:barChart>
        <c:barDir val="col"/>
        <c:grouping val="clustered"/>
        <c:varyColors val="0"/>
        <c:ser>
          <c:idx val="0"/>
          <c:order val="0"/>
          <c:spPr>
            <a:gradFill rotWithShape="1">
              <a:gsLst>
                <a:gs pos="0">
                  <a:schemeClr val="accent1">
                    <a:lumMod val="110000"/>
                    <a:satMod val="105000"/>
                    <a:tint val="67000"/>
                  </a:schemeClr>
                </a:gs>
                <a:gs pos="50000">
                  <a:schemeClr val="accent1">
                    <a:lumMod val="105000"/>
                    <a:satMod val="103000"/>
                    <a:tint val="73000"/>
                  </a:schemeClr>
                </a:gs>
                <a:gs pos="100000">
                  <a:schemeClr val="accent1">
                    <a:lumMod val="105000"/>
                    <a:satMod val="109000"/>
                    <a:tint val="81000"/>
                  </a:schemeClr>
                </a:gs>
              </a:gsLst>
              <a:lin ang="5400000" scaled="0"/>
            </a:gradFill>
            <a:ln w="9525" cap="flat" cmpd="sng" algn="ctr">
              <a:solidFill>
                <a:schemeClr val="accent1">
                  <a:shade val="95000"/>
                </a:schemeClr>
              </a:solidFill>
              <a:round/>
            </a:ln>
            <a:effectLst/>
          </c:spPr>
          <c:invertIfNegative val="0"/>
          <c:dPt>
            <c:idx val="0"/>
            <c:invertIfNegative val="0"/>
            <c:bubble3D val="0"/>
            <c:extLst>
              <c:ext xmlns:c16="http://schemas.microsoft.com/office/drawing/2014/chart" uri="{C3380CC4-5D6E-409C-BE32-E72D297353CC}">
                <c16:uniqueId val="{00000000-BF99-4917-8173-3FECC7DEC840}"/>
              </c:ext>
            </c:extLst>
          </c:dPt>
          <c:dPt>
            <c:idx val="3"/>
            <c:invertIfNegative val="0"/>
            <c:bubble3D val="0"/>
            <c:extLst>
              <c:ext xmlns:c16="http://schemas.microsoft.com/office/drawing/2014/chart" uri="{C3380CC4-5D6E-409C-BE32-E72D297353CC}">
                <c16:uniqueId val="{00000001-BF99-4917-8173-3FECC7DEC840}"/>
              </c:ext>
            </c:extLst>
          </c:dPt>
          <c:dPt>
            <c:idx val="4"/>
            <c:invertIfNegative val="0"/>
            <c:bubble3D val="0"/>
            <c:extLst>
              <c:ext xmlns:c16="http://schemas.microsoft.com/office/drawing/2014/chart" uri="{C3380CC4-5D6E-409C-BE32-E72D297353CC}">
                <c16:uniqueId val="{00000002-BF99-4917-8173-3FECC7DEC840}"/>
              </c:ext>
            </c:extLst>
          </c:dPt>
          <c:cat>
            <c:numRef>
              <c:f>'[32]H07.003'!$M$38:$M$44</c:f>
              <c:numCache>
                <c:formatCode>General</c:formatCode>
                <c:ptCount val="7"/>
                <c:pt idx="0">
                  <c:v>2012</c:v>
                </c:pt>
                <c:pt idx="1">
                  <c:v>2013</c:v>
                </c:pt>
                <c:pt idx="2">
                  <c:v>2014</c:v>
                </c:pt>
                <c:pt idx="3">
                  <c:v>2015</c:v>
                </c:pt>
                <c:pt idx="4">
                  <c:v>2016</c:v>
                </c:pt>
                <c:pt idx="5">
                  <c:v>2017</c:v>
                </c:pt>
                <c:pt idx="6">
                  <c:v>2018</c:v>
                </c:pt>
              </c:numCache>
            </c:numRef>
          </c:cat>
          <c:val>
            <c:numRef>
              <c:f>'[32]H07.003'!$N$38:$N$44</c:f>
              <c:numCache>
                <c:formatCode>General</c:formatCode>
                <c:ptCount val="7"/>
                <c:pt idx="0">
                  <c:v>1719</c:v>
                </c:pt>
                <c:pt idx="1">
                  <c:v>1638</c:v>
                </c:pt>
                <c:pt idx="2">
                  <c:v>1438</c:v>
                </c:pt>
                <c:pt idx="3">
                  <c:v>3135</c:v>
                </c:pt>
                <c:pt idx="4">
                  <c:v>1013</c:v>
                </c:pt>
                <c:pt idx="5">
                  <c:v>1680</c:v>
                </c:pt>
                <c:pt idx="6">
                  <c:v>2088</c:v>
                </c:pt>
              </c:numCache>
            </c:numRef>
          </c:val>
          <c:extLst>
            <c:ext xmlns:c16="http://schemas.microsoft.com/office/drawing/2014/chart" uri="{C3380CC4-5D6E-409C-BE32-E72D297353CC}">
              <c16:uniqueId val="{00000003-BF99-4917-8173-3FECC7DEC840}"/>
            </c:ext>
          </c:extLst>
        </c:ser>
        <c:dLbls>
          <c:showLegendKey val="0"/>
          <c:showVal val="0"/>
          <c:showCatName val="0"/>
          <c:showSerName val="0"/>
          <c:showPercent val="0"/>
          <c:showBubbleSize val="0"/>
        </c:dLbls>
        <c:gapWidth val="100"/>
        <c:overlap val="-24"/>
        <c:axId val="1129539375"/>
        <c:axId val="1"/>
      </c:barChart>
      <c:catAx>
        <c:axId val="1129539375"/>
        <c:scaling>
          <c:orientation val="minMax"/>
        </c:scaling>
        <c:delete val="0"/>
        <c:axPos val="b"/>
        <c:title>
          <c:tx>
            <c:rich>
              <a:bodyPr/>
              <a:lstStyle/>
              <a:p>
                <a:pPr>
                  <a:defRPr sz="900" b="0" i="0" u="none" strike="noStrike" baseline="0">
                    <a:solidFill>
                      <a:srgbClr val="808080"/>
                    </a:solidFill>
                    <a:latin typeface="Calibri"/>
                    <a:ea typeface="Calibri"/>
                    <a:cs typeface="Calibri"/>
                  </a:defRPr>
                </a:pPr>
                <a:r>
                  <a:rPr lang="en-US"/>
                  <a:t>AÑOS</a:t>
                </a:r>
              </a:p>
            </c:rich>
          </c:tx>
          <c:overlay val="0"/>
          <c:spPr>
            <a:noFill/>
            <a:ln w="25400">
              <a:noFill/>
            </a:ln>
          </c:sp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808080"/>
                </a:solidFill>
                <a:latin typeface="Calibri"/>
                <a:ea typeface="Calibri"/>
                <a:cs typeface="Calibri"/>
              </a:defRPr>
            </a:pPr>
            <a:endParaRPr lang="es-CO"/>
          </a:p>
        </c:txPr>
        <c:crossAx val="1"/>
        <c:crosses val="autoZero"/>
        <c:auto val="1"/>
        <c:lblAlgn val="ctr"/>
        <c:lblOffset val="100"/>
        <c:noMultiLvlLbl val="0"/>
      </c:catAx>
      <c:valAx>
        <c:axId val="1"/>
        <c:scaling>
          <c:orientation val="minMax"/>
        </c:scaling>
        <c:delete val="0"/>
        <c:axPos val="l"/>
        <c:majorGridlines>
          <c:spPr>
            <a:ln w="9525" cap="flat" cmpd="sng" algn="ctr">
              <a:solidFill>
                <a:schemeClr val="tx1">
                  <a:lumMod val="15000"/>
                  <a:lumOff val="85000"/>
                </a:schemeClr>
              </a:solidFill>
              <a:round/>
            </a:ln>
            <a:effectLst/>
          </c:spPr>
        </c:majorGridlines>
        <c:title>
          <c:tx>
            <c:rich>
              <a:bodyPr/>
              <a:lstStyle/>
              <a:p>
                <a:pPr>
                  <a:defRPr sz="900" b="0" i="0" u="none" strike="noStrike" baseline="0">
                    <a:solidFill>
                      <a:srgbClr val="808080"/>
                    </a:solidFill>
                    <a:latin typeface="Calibri"/>
                    <a:ea typeface="Calibri"/>
                    <a:cs typeface="Calibri"/>
                  </a:defRPr>
                </a:pPr>
                <a:r>
                  <a:rPr lang="en-US"/>
                  <a:t>LOGRO</a:t>
                </a:r>
              </a:p>
            </c:rich>
          </c:tx>
          <c:overlay val="0"/>
          <c:spPr>
            <a:noFill/>
            <a:ln w="25400">
              <a:noFill/>
            </a:ln>
          </c:spPr>
        </c:title>
        <c:numFmt formatCode="General" sourceLinked="1"/>
        <c:majorTickMark val="none"/>
        <c:minorTickMark val="none"/>
        <c:tickLblPos val="nextTo"/>
        <c:spPr>
          <a:ln w="9525">
            <a:noFill/>
          </a:ln>
        </c:spPr>
        <c:txPr>
          <a:bodyPr rot="0" vert="horz"/>
          <a:lstStyle/>
          <a:p>
            <a:pPr>
              <a:defRPr sz="900" b="0" i="0" u="none" strike="noStrike" baseline="0">
                <a:solidFill>
                  <a:srgbClr val="808080"/>
                </a:solidFill>
                <a:latin typeface="Calibri"/>
                <a:ea typeface="Calibri"/>
                <a:cs typeface="Calibri"/>
              </a:defRPr>
            </a:pPr>
            <a:endParaRPr lang="es-CO"/>
          </a:p>
        </c:txPr>
        <c:crossAx val="1129539375"/>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4"/>
    </mc:Choice>
    <mc:Fallback>
      <c:style val="44"/>
    </mc:Fallback>
  </mc:AlternateContent>
  <c:chart>
    <c:title>
      <c:tx>
        <c:rich>
          <a:bodyPr/>
          <a:lstStyle/>
          <a:p>
            <a:pPr>
              <a:defRPr sz="1000" b="0" i="0" u="none" strike="noStrike" baseline="0">
                <a:solidFill>
                  <a:srgbClr val="FFFFFF"/>
                </a:solidFill>
                <a:latin typeface="Calibri"/>
                <a:ea typeface="Calibri"/>
                <a:cs typeface="Calibri"/>
              </a:defRPr>
            </a:pPr>
            <a:r>
              <a:rPr lang="en-US" sz="1800" b="1" i="0" u="none" strike="noStrike" baseline="0">
                <a:solidFill>
                  <a:srgbClr val="FFFFFF"/>
                </a:solidFill>
                <a:latin typeface="Calibri"/>
                <a:cs typeface="Calibri"/>
              </a:rPr>
              <a:t>C04.001</a:t>
            </a:r>
          </a:p>
          <a:p>
            <a:pPr>
              <a:defRPr sz="1000" b="0" i="0" u="none" strike="noStrike" baseline="0">
                <a:solidFill>
                  <a:srgbClr val="FFFFFF"/>
                </a:solidFill>
                <a:latin typeface="Calibri"/>
                <a:ea typeface="Calibri"/>
                <a:cs typeface="Calibri"/>
              </a:defRPr>
            </a:pPr>
            <a:r>
              <a:rPr lang="en-US" sz="1800" b="1" i="0" u="none" strike="noStrike" baseline="0">
                <a:solidFill>
                  <a:srgbClr val="FFFFFF"/>
                </a:solidFill>
                <a:latin typeface="Calibri"/>
                <a:cs typeface="Calibri"/>
              </a:rPr>
              <a:t>NÚMERO DE NOVEDADES DE MATRÍCULA POR TIPO</a:t>
            </a:r>
          </a:p>
          <a:p>
            <a:pPr>
              <a:defRPr sz="1000" b="0" i="0" u="none" strike="noStrike" baseline="0">
                <a:solidFill>
                  <a:srgbClr val="FFFFFF"/>
                </a:solidFill>
                <a:latin typeface="Calibri"/>
                <a:ea typeface="Calibri"/>
                <a:cs typeface="Calibri"/>
              </a:defRPr>
            </a:pPr>
            <a:endParaRPr lang="en-US" sz="1800" b="1" i="0" u="none" strike="noStrike" baseline="0">
              <a:solidFill>
                <a:srgbClr val="FFFFFF"/>
              </a:solidFill>
              <a:latin typeface="Calibri"/>
              <a:cs typeface="Calibri"/>
            </a:endParaRPr>
          </a:p>
        </c:rich>
      </c:tx>
      <c:overlay val="0"/>
    </c:title>
    <c:autoTitleDeleted val="0"/>
    <c:plotArea>
      <c:layout/>
      <c:barChart>
        <c:barDir val="col"/>
        <c:grouping val="clustered"/>
        <c:varyColors val="0"/>
        <c:ser>
          <c:idx val="0"/>
          <c:order val="0"/>
          <c:tx>
            <c:strRef>
              <c:f>'[6]C04.001'!$B$23</c:f>
              <c:strCache>
                <c:ptCount val="1"/>
                <c:pt idx="0">
                  <c:v>2012</c:v>
                </c:pt>
              </c:strCache>
            </c:strRef>
          </c:tx>
          <c:spPr>
            <a:solidFill>
              <a:srgbClr val="FFFFCC"/>
            </a:solidFill>
          </c:spPr>
          <c:invertIfNegative val="0"/>
          <c:cat>
            <c:strRef>
              <c:f>'[6]C04.001'!$A$24:$A$32</c:f>
              <c:strCache>
                <c:ptCount val="9"/>
                <c:pt idx="0">
                  <c:v>ASIGNADO</c:v>
                </c:pt>
                <c:pt idx="1">
                  <c:v>CANCELADO</c:v>
                </c:pt>
                <c:pt idx="2">
                  <c:v>GRADUADO</c:v>
                </c:pt>
                <c:pt idx="3">
                  <c:v>INSCRITO</c:v>
                </c:pt>
                <c:pt idx="4">
                  <c:v>NUEVO</c:v>
                </c:pt>
                <c:pt idx="5">
                  <c:v>PREMATRICULADO</c:v>
                </c:pt>
                <c:pt idx="6">
                  <c:v>PROMOCIONADO</c:v>
                </c:pt>
                <c:pt idx="7">
                  <c:v>SIN CONTINUIDAD</c:v>
                </c:pt>
                <c:pt idx="8">
                  <c:v>TRASLADADO</c:v>
                </c:pt>
              </c:strCache>
            </c:strRef>
          </c:cat>
          <c:val>
            <c:numRef>
              <c:f>'[6]C04.001'!$B$24:$B$32</c:f>
              <c:numCache>
                <c:formatCode>General</c:formatCode>
                <c:ptCount val="9"/>
                <c:pt idx="0">
                  <c:v>342</c:v>
                </c:pt>
                <c:pt idx="1">
                  <c:v>0</c:v>
                </c:pt>
                <c:pt idx="2">
                  <c:v>46</c:v>
                </c:pt>
                <c:pt idx="3">
                  <c:v>433</c:v>
                </c:pt>
                <c:pt idx="4">
                  <c:v>240</c:v>
                </c:pt>
                <c:pt idx="5">
                  <c:v>51</c:v>
                </c:pt>
                <c:pt idx="6">
                  <c:v>3696</c:v>
                </c:pt>
                <c:pt idx="7">
                  <c:v>2461</c:v>
                </c:pt>
                <c:pt idx="8">
                  <c:v>127</c:v>
                </c:pt>
              </c:numCache>
            </c:numRef>
          </c:val>
          <c:extLst>
            <c:ext xmlns:c16="http://schemas.microsoft.com/office/drawing/2014/chart" uri="{C3380CC4-5D6E-409C-BE32-E72D297353CC}">
              <c16:uniqueId val="{00000000-C06D-4B61-A0CC-D92C648F028C}"/>
            </c:ext>
          </c:extLst>
        </c:ser>
        <c:ser>
          <c:idx val="1"/>
          <c:order val="1"/>
          <c:tx>
            <c:strRef>
              <c:f>'[6]C04.001'!$C$23</c:f>
              <c:strCache>
                <c:ptCount val="1"/>
                <c:pt idx="0">
                  <c:v>2013</c:v>
                </c:pt>
              </c:strCache>
            </c:strRef>
          </c:tx>
          <c:spPr>
            <a:solidFill>
              <a:srgbClr val="00B0F0"/>
            </a:solidFill>
          </c:spPr>
          <c:invertIfNegative val="0"/>
          <c:cat>
            <c:strRef>
              <c:f>'[6]C04.001'!$A$24:$A$32</c:f>
              <c:strCache>
                <c:ptCount val="9"/>
                <c:pt idx="0">
                  <c:v>ASIGNADO</c:v>
                </c:pt>
                <c:pt idx="1">
                  <c:v>CANCELADO</c:v>
                </c:pt>
                <c:pt idx="2">
                  <c:v>GRADUADO</c:v>
                </c:pt>
                <c:pt idx="3">
                  <c:v>INSCRITO</c:v>
                </c:pt>
                <c:pt idx="4">
                  <c:v>NUEVO</c:v>
                </c:pt>
                <c:pt idx="5">
                  <c:v>PREMATRICULADO</c:v>
                </c:pt>
                <c:pt idx="6">
                  <c:v>PROMOCIONADO</c:v>
                </c:pt>
                <c:pt idx="7">
                  <c:v>SIN CONTINUIDAD</c:v>
                </c:pt>
                <c:pt idx="8">
                  <c:v>TRASLADADO</c:v>
                </c:pt>
              </c:strCache>
            </c:strRef>
          </c:cat>
          <c:val>
            <c:numRef>
              <c:f>'[6]C04.001'!$C$24:$C$32</c:f>
              <c:numCache>
                <c:formatCode>General</c:formatCode>
                <c:ptCount val="9"/>
                <c:pt idx="0">
                  <c:v>101</c:v>
                </c:pt>
                <c:pt idx="1">
                  <c:v>94</c:v>
                </c:pt>
                <c:pt idx="2">
                  <c:v>57</c:v>
                </c:pt>
                <c:pt idx="3">
                  <c:v>432</c:v>
                </c:pt>
                <c:pt idx="4">
                  <c:v>173</c:v>
                </c:pt>
                <c:pt idx="5">
                  <c:v>1</c:v>
                </c:pt>
                <c:pt idx="6">
                  <c:v>266</c:v>
                </c:pt>
                <c:pt idx="7">
                  <c:v>3531</c:v>
                </c:pt>
                <c:pt idx="8">
                  <c:v>126</c:v>
                </c:pt>
              </c:numCache>
            </c:numRef>
          </c:val>
          <c:extLst>
            <c:ext xmlns:c16="http://schemas.microsoft.com/office/drawing/2014/chart" uri="{C3380CC4-5D6E-409C-BE32-E72D297353CC}">
              <c16:uniqueId val="{00000001-C06D-4B61-A0CC-D92C648F028C}"/>
            </c:ext>
          </c:extLst>
        </c:ser>
        <c:ser>
          <c:idx val="2"/>
          <c:order val="2"/>
          <c:tx>
            <c:strRef>
              <c:f>'[6]C04.001'!$D$23</c:f>
              <c:strCache>
                <c:ptCount val="1"/>
                <c:pt idx="0">
                  <c:v>2014</c:v>
                </c:pt>
              </c:strCache>
            </c:strRef>
          </c:tx>
          <c:spPr>
            <a:solidFill>
              <a:srgbClr val="FF6699"/>
            </a:solidFill>
          </c:spPr>
          <c:invertIfNegative val="0"/>
          <c:cat>
            <c:strRef>
              <c:f>'[6]C04.001'!$A$24:$A$32</c:f>
              <c:strCache>
                <c:ptCount val="9"/>
                <c:pt idx="0">
                  <c:v>ASIGNADO</c:v>
                </c:pt>
                <c:pt idx="1">
                  <c:v>CANCELADO</c:v>
                </c:pt>
                <c:pt idx="2">
                  <c:v>GRADUADO</c:v>
                </c:pt>
                <c:pt idx="3">
                  <c:v>INSCRITO</c:v>
                </c:pt>
                <c:pt idx="4">
                  <c:v>NUEVO</c:v>
                </c:pt>
                <c:pt idx="5">
                  <c:v>PREMATRICULADO</c:v>
                </c:pt>
                <c:pt idx="6">
                  <c:v>PROMOCIONADO</c:v>
                </c:pt>
                <c:pt idx="7">
                  <c:v>SIN CONTINUIDAD</c:v>
                </c:pt>
                <c:pt idx="8">
                  <c:v>TRASLADADO</c:v>
                </c:pt>
              </c:strCache>
            </c:strRef>
          </c:cat>
          <c:val>
            <c:numRef>
              <c:f>'[6]C04.001'!$D$24:$D$32</c:f>
              <c:numCache>
                <c:formatCode>General</c:formatCode>
                <c:ptCount val="9"/>
                <c:pt idx="0">
                  <c:v>0</c:v>
                </c:pt>
                <c:pt idx="1">
                  <c:v>259</c:v>
                </c:pt>
                <c:pt idx="2">
                  <c:v>9088</c:v>
                </c:pt>
                <c:pt idx="3">
                  <c:v>0</c:v>
                </c:pt>
                <c:pt idx="4">
                  <c:v>72</c:v>
                </c:pt>
                <c:pt idx="5">
                  <c:v>0</c:v>
                </c:pt>
                <c:pt idx="6">
                  <c:v>0</c:v>
                </c:pt>
                <c:pt idx="7">
                  <c:v>0</c:v>
                </c:pt>
                <c:pt idx="8">
                  <c:v>0</c:v>
                </c:pt>
              </c:numCache>
            </c:numRef>
          </c:val>
          <c:extLst>
            <c:ext xmlns:c16="http://schemas.microsoft.com/office/drawing/2014/chart" uri="{C3380CC4-5D6E-409C-BE32-E72D297353CC}">
              <c16:uniqueId val="{00000002-C06D-4B61-A0CC-D92C648F028C}"/>
            </c:ext>
          </c:extLst>
        </c:ser>
        <c:ser>
          <c:idx val="3"/>
          <c:order val="3"/>
          <c:tx>
            <c:strRef>
              <c:f>'[6]C04.001'!$E$23</c:f>
              <c:strCache>
                <c:ptCount val="1"/>
                <c:pt idx="0">
                  <c:v>2015</c:v>
                </c:pt>
              </c:strCache>
            </c:strRef>
          </c:tx>
          <c:spPr>
            <a:solidFill>
              <a:srgbClr val="00FFCC"/>
            </a:solidFill>
          </c:spPr>
          <c:invertIfNegative val="0"/>
          <c:cat>
            <c:strRef>
              <c:f>'[6]C04.001'!$A$24:$A$32</c:f>
              <c:strCache>
                <c:ptCount val="9"/>
                <c:pt idx="0">
                  <c:v>ASIGNADO</c:v>
                </c:pt>
                <c:pt idx="1">
                  <c:v>CANCELADO</c:v>
                </c:pt>
                <c:pt idx="2">
                  <c:v>GRADUADO</c:v>
                </c:pt>
                <c:pt idx="3">
                  <c:v>INSCRITO</c:v>
                </c:pt>
                <c:pt idx="4">
                  <c:v>NUEVO</c:v>
                </c:pt>
                <c:pt idx="5">
                  <c:v>PREMATRICULADO</c:v>
                </c:pt>
                <c:pt idx="6">
                  <c:v>PROMOCIONADO</c:v>
                </c:pt>
                <c:pt idx="7">
                  <c:v>SIN CONTINUIDAD</c:v>
                </c:pt>
                <c:pt idx="8">
                  <c:v>TRASLADADO</c:v>
                </c:pt>
              </c:strCache>
            </c:strRef>
          </c:cat>
          <c:val>
            <c:numRef>
              <c:f>'[6]C04.001'!$E$24:$E$32</c:f>
              <c:numCache>
                <c:formatCode>General</c:formatCode>
                <c:ptCount val="9"/>
                <c:pt idx="0">
                  <c:v>0</c:v>
                </c:pt>
                <c:pt idx="1">
                  <c:v>312</c:v>
                </c:pt>
                <c:pt idx="2">
                  <c:v>8871</c:v>
                </c:pt>
                <c:pt idx="3">
                  <c:v>37</c:v>
                </c:pt>
                <c:pt idx="4">
                  <c:v>62</c:v>
                </c:pt>
                <c:pt idx="5">
                  <c:v>0</c:v>
                </c:pt>
                <c:pt idx="6">
                  <c:v>0</c:v>
                </c:pt>
                <c:pt idx="7">
                  <c:v>0</c:v>
                </c:pt>
                <c:pt idx="8">
                  <c:v>0</c:v>
                </c:pt>
              </c:numCache>
            </c:numRef>
          </c:val>
          <c:extLst>
            <c:ext xmlns:c16="http://schemas.microsoft.com/office/drawing/2014/chart" uri="{C3380CC4-5D6E-409C-BE32-E72D297353CC}">
              <c16:uniqueId val="{00000003-C06D-4B61-A0CC-D92C648F028C}"/>
            </c:ext>
          </c:extLst>
        </c:ser>
        <c:ser>
          <c:idx val="4"/>
          <c:order val="4"/>
          <c:tx>
            <c:strRef>
              <c:f>'[6]C04.001'!$F$23</c:f>
              <c:strCache>
                <c:ptCount val="1"/>
                <c:pt idx="0">
                  <c:v>2016</c:v>
                </c:pt>
              </c:strCache>
            </c:strRef>
          </c:tx>
          <c:spPr>
            <a:solidFill>
              <a:srgbClr val="E8A5FD"/>
            </a:solidFill>
          </c:spPr>
          <c:invertIfNegative val="0"/>
          <c:cat>
            <c:strRef>
              <c:f>'[6]C04.001'!$A$24:$A$32</c:f>
              <c:strCache>
                <c:ptCount val="9"/>
                <c:pt idx="0">
                  <c:v>ASIGNADO</c:v>
                </c:pt>
                <c:pt idx="1">
                  <c:v>CANCELADO</c:v>
                </c:pt>
                <c:pt idx="2">
                  <c:v>GRADUADO</c:v>
                </c:pt>
                <c:pt idx="3">
                  <c:v>INSCRITO</c:v>
                </c:pt>
                <c:pt idx="4">
                  <c:v>NUEVO</c:v>
                </c:pt>
                <c:pt idx="5">
                  <c:v>PREMATRICULADO</c:v>
                </c:pt>
                <c:pt idx="6">
                  <c:v>PROMOCIONADO</c:v>
                </c:pt>
                <c:pt idx="7">
                  <c:v>SIN CONTINUIDAD</c:v>
                </c:pt>
                <c:pt idx="8">
                  <c:v>TRASLADADO</c:v>
                </c:pt>
              </c:strCache>
            </c:strRef>
          </c:cat>
          <c:val>
            <c:numRef>
              <c:f>'[6]C04.001'!$F$24:$F$32</c:f>
              <c:numCache>
                <c:formatCode>General</c:formatCode>
                <c:ptCount val="9"/>
                <c:pt idx="0">
                  <c:v>0</c:v>
                </c:pt>
                <c:pt idx="1">
                  <c:v>345</c:v>
                </c:pt>
                <c:pt idx="2">
                  <c:v>9220</c:v>
                </c:pt>
                <c:pt idx="3">
                  <c:v>60</c:v>
                </c:pt>
                <c:pt idx="4">
                  <c:v>36</c:v>
                </c:pt>
                <c:pt idx="5">
                  <c:v>0</c:v>
                </c:pt>
                <c:pt idx="6">
                  <c:v>0</c:v>
                </c:pt>
                <c:pt idx="7">
                  <c:v>0</c:v>
                </c:pt>
                <c:pt idx="8">
                  <c:v>0</c:v>
                </c:pt>
              </c:numCache>
            </c:numRef>
          </c:val>
          <c:extLst>
            <c:ext xmlns:c16="http://schemas.microsoft.com/office/drawing/2014/chart" uri="{C3380CC4-5D6E-409C-BE32-E72D297353CC}">
              <c16:uniqueId val="{00000004-C06D-4B61-A0CC-D92C648F028C}"/>
            </c:ext>
          </c:extLst>
        </c:ser>
        <c:ser>
          <c:idx val="6"/>
          <c:order val="5"/>
          <c:tx>
            <c:strRef>
              <c:f>'[6]C04.001'!$G$23</c:f>
              <c:strCache>
                <c:ptCount val="1"/>
                <c:pt idx="0">
                  <c:v>2017</c:v>
                </c:pt>
              </c:strCache>
            </c:strRef>
          </c:tx>
          <c:spPr>
            <a:solidFill>
              <a:srgbClr val="FFC000"/>
            </a:solidFill>
          </c:spPr>
          <c:invertIfNegative val="0"/>
          <c:cat>
            <c:strRef>
              <c:f>'[6]C04.001'!$A$24:$A$32</c:f>
              <c:strCache>
                <c:ptCount val="9"/>
                <c:pt idx="0">
                  <c:v>ASIGNADO</c:v>
                </c:pt>
                <c:pt idx="1">
                  <c:v>CANCELADO</c:v>
                </c:pt>
                <c:pt idx="2">
                  <c:v>GRADUADO</c:v>
                </c:pt>
                <c:pt idx="3">
                  <c:v>INSCRITO</c:v>
                </c:pt>
                <c:pt idx="4">
                  <c:v>NUEVO</c:v>
                </c:pt>
                <c:pt idx="5">
                  <c:v>PREMATRICULADO</c:v>
                </c:pt>
                <c:pt idx="6">
                  <c:v>PROMOCIONADO</c:v>
                </c:pt>
                <c:pt idx="7">
                  <c:v>SIN CONTINUIDAD</c:v>
                </c:pt>
                <c:pt idx="8">
                  <c:v>TRASLADADO</c:v>
                </c:pt>
              </c:strCache>
            </c:strRef>
          </c:cat>
          <c:val>
            <c:numRef>
              <c:f>'[6]C04.001'!$G$24:$G$32</c:f>
              <c:numCache>
                <c:formatCode>General</c:formatCode>
                <c:ptCount val="9"/>
                <c:pt idx="0">
                  <c:v>0</c:v>
                </c:pt>
                <c:pt idx="1">
                  <c:v>588</c:v>
                </c:pt>
                <c:pt idx="2">
                  <c:v>9243</c:v>
                </c:pt>
                <c:pt idx="3">
                  <c:v>0</c:v>
                </c:pt>
                <c:pt idx="4">
                  <c:v>52</c:v>
                </c:pt>
                <c:pt idx="5">
                  <c:v>0</c:v>
                </c:pt>
                <c:pt idx="6">
                  <c:v>0</c:v>
                </c:pt>
                <c:pt idx="7">
                  <c:v>0</c:v>
                </c:pt>
                <c:pt idx="8">
                  <c:v>0</c:v>
                </c:pt>
              </c:numCache>
            </c:numRef>
          </c:val>
          <c:extLst>
            <c:ext xmlns:c16="http://schemas.microsoft.com/office/drawing/2014/chart" uri="{C3380CC4-5D6E-409C-BE32-E72D297353CC}">
              <c16:uniqueId val="{00000005-C06D-4B61-A0CC-D92C648F028C}"/>
            </c:ext>
          </c:extLst>
        </c:ser>
        <c:ser>
          <c:idx val="5"/>
          <c:order val="6"/>
          <c:tx>
            <c:strRef>
              <c:f>'[6]C04.001'!$H$23</c:f>
              <c:strCache>
                <c:ptCount val="1"/>
                <c:pt idx="0">
                  <c:v>2018</c:v>
                </c:pt>
              </c:strCache>
            </c:strRef>
          </c:tx>
          <c:spPr>
            <a:solidFill>
              <a:schemeClr val="bg2">
                <a:lumMod val="50000"/>
              </a:schemeClr>
            </a:solidFill>
          </c:spPr>
          <c:invertIfNegative val="0"/>
          <c:cat>
            <c:strRef>
              <c:f>'[6]C04.001'!$A$24:$A$32</c:f>
              <c:strCache>
                <c:ptCount val="9"/>
                <c:pt idx="0">
                  <c:v>ASIGNADO</c:v>
                </c:pt>
                <c:pt idx="1">
                  <c:v>CANCELADO</c:v>
                </c:pt>
                <c:pt idx="2">
                  <c:v>GRADUADO</c:v>
                </c:pt>
                <c:pt idx="3">
                  <c:v>INSCRITO</c:v>
                </c:pt>
                <c:pt idx="4">
                  <c:v>NUEVO</c:v>
                </c:pt>
                <c:pt idx="5">
                  <c:v>PREMATRICULADO</c:v>
                </c:pt>
                <c:pt idx="6">
                  <c:v>PROMOCIONADO</c:v>
                </c:pt>
                <c:pt idx="7">
                  <c:v>SIN CONTINUIDAD</c:v>
                </c:pt>
                <c:pt idx="8">
                  <c:v>TRASLADADO</c:v>
                </c:pt>
              </c:strCache>
            </c:strRef>
          </c:cat>
          <c:val>
            <c:numRef>
              <c:f>'[6]C04.001'!$H$24:$H$32</c:f>
              <c:numCache>
                <c:formatCode>General</c:formatCode>
                <c:ptCount val="9"/>
                <c:pt idx="0">
                  <c:v>0</c:v>
                </c:pt>
                <c:pt idx="1">
                  <c:v>590</c:v>
                </c:pt>
                <c:pt idx="2">
                  <c:v>9036</c:v>
                </c:pt>
                <c:pt idx="3">
                  <c:v>0</c:v>
                </c:pt>
                <c:pt idx="4">
                  <c:v>16</c:v>
                </c:pt>
                <c:pt idx="5">
                  <c:v>0</c:v>
                </c:pt>
                <c:pt idx="6">
                  <c:v>0</c:v>
                </c:pt>
                <c:pt idx="7">
                  <c:v>0</c:v>
                </c:pt>
                <c:pt idx="8">
                  <c:v>0</c:v>
                </c:pt>
              </c:numCache>
            </c:numRef>
          </c:val>
          <c:extLst>
            <c:ext xmlns:c16="http://schemas.microsoft.com/office/drawing/2014/chart" uri="{C3380CC4-5D6E-409C-BE32-E72D297353CC}">
              <c16:uniqueId val="{00000006-C06D-4B61-A0CC-D92C648F028C}"/>
            </c:ext>
          </c:extLst>
        </c:ser>
        <c:dLbls>
          <c:showLegendKey val="0"/>
          <c:showVal val="0"/>
          <c:showCatName val="0"/>
          <c:showSerName val="0"/>
          <c:showPercent val="0"/>
          <c:showBubbleSize val="0"/>
        </c:dLbls>
        <c:gapWidth val="150"/>
        <c:axId val="1129540207"/>
        <c:axId val="1"/>
      </c:barChart>
      <c:catAx>
        <c:axId val="1129540207"/>
        <c:scaling>
          <c:orientation val="minMax"/>
        </c:scaling>
        <c:delete val="1"/>
        <c:axPos val="b"/>
        <c:title>
          <c:tx>
            <c:rich>
              <a:bodyPr/>
              <a:lstStyle/>
              <a:p>
                <a:pPr>
                  <a:defRPr sz="1000" b="0" i="0" u="none" strike="noStrike" baseline="0">
                    <a:solidFill>
                      <a:srgbClr val="FFFFFF"/>
                    </a:solidFill>
                    <a:latin typeface="Calibri"/>
                    <a:ea typeface="Calibri"/>
                    <a:cs typeface="Calibri"/>
                  </a:defRPr>
                </a:pPr>
                <a:r>
                  <a:rPr lang="en-US"/>
                  <a:t>AÑOS</a:t>
                </a:r>
              </a:p>
            </c:rich>
          </c:tx>
          <c:overlay val="0"/>
        </c:title>
        <c:numFmt formatCode="General" sourceLinked="1"/>
        <c:majorTickMark val="out"/>
        <c:minorTickMark val="none"/>
        <c:tickLblPos val="nextTo"/>
        <c:crossAx val="1"/>
        <c:crosses val="autoZero"/>
        <c:auto val="1"/>
        <c:lblAlgn val="ctr"/>
        <c:lblOffset val="100"/>
        <c:noMultiLvlLbl val="0"/>
      </c:catAx>
      <c:valAx>
        <c:axId val="1"/>
        <c:scaling>
          <c:orientation val="minMax"/>
          <c:min val="0"/>
        </c:scaling>
        <c:delete val="0"/>
        <c:axPos val="l"/>
        <c:majorGridlines/>
        <c:title>
          <c:tx>
            <c:rich>
              <a:bodyPr/>
              <a:lstStyle/>
              <a:p>
                <a:pPr>
                  <a:defRPr sz="1000" b="0" i="0" u="none" strike="noStrike" baseline="0">
                    <a:solidFill>
                      <a:srgbClr val="FFFFFF"/>
                    </a:solidFill>
                    <a:latin typeface="Calibri"/>
                    <a:ea typeface="Calibri"/>
                    <a:cs typeface="Calibri"/>
                  </a:defRPr>
                </a:pPr>
                <a:r>
                  <a:rPr lang="en-US"/>
                  <a:t>LOGRO</a:t>
                </a:r>
              </a:p>
            </c:rich>
          </c:tx>
          <c:overlay val="0"/>
        </c:title>
        <c:numFmt formatCode="General" sourceLinked="1"/>
        <c:majorTickMark val="none"/>
        <c:minorTickMark val="none"/>
        <c:tickLblPos val="nextTo"/>
        <c:txPr>
          <a:bodyPr rot="0" vert="horz"/>
          <a:lstStyle/>
          <a:p>
            <a:pPr>
              <a:defRPr sz="1000" b="0" i="0" u="none" strike="noStrike" baseline="0">
                <a:solidFill>
                  <a:srgbClr val="FFFFFF"/>
                </a:solidFill>
                <a:latin typeface="Calibri"/>
                <a:ea typeface="Calibri"/>
                <a:cs typeface="Calibri"/>
              </a:defRPr>
            </a:pPr>
            <a:endParaRPr lang="es-CO"/>
          </a:p>
        </c:txPr>
        <c:crossAx val="1129540207"/>
        <c:crosses val="autoZero"/>
        <c:crossBetween val="between"/>
      </c:valAx>
      <c:dTable>
        <c:showHorzBorder val="1"/>
        <c:showVertBorder val="1"/>
        <c:showOutline val="1"/>
        <c:showKeys val="1"/>
        <c:txPr>
          <a:bodyPr/>
          <a:lstStyle/>
          <a:p>
            <a:pPr>
              <a:defRPr sz="1000" b="0" i="0" u="none" strike="noStrike" baseline="0">
                <a:solidFill>
                  <a:srgbClr val="FFFFFF"/>
                </a:solidFill>
                <a:latin typeface="Calibri"/>
                <a:ea typeface="Calibri"/>
                <a:cs typeface="Calibri"/>
              </a:defRPr>
            </a:pPr>
            <a:endParaRPr lang="es-CO"/>
          </a:p>
        </c:txPr>
      </c:dTable>
    </c:plotArea>
    <c:legend>
      <c:legendPos val="r"/>
      <c:layout>
        <c:manualLayout>
          <c:xMode val="edge"/>
          <c:yMode val="edge"/>
          <c:wMode val="edge"/>
          <c:hMode val="edge"/>
          <c:x val="0.95548780356516139"/>
          <c:y val="0.45553049278330543"/>
          <c:w val="0.99092350125635442"/>
          <c:h val="0.72476573995913074"/>
        </c:manualLayout>
      </c:layout>
      <c:overlay val="0"/>
      <c:txPr>
        <a:bodyPr/>
        <a:lstStyle/>
        <a:p>
          <a:pPr>
            <a:defRPr sz="650" b="0" i="0" u="none" strike="noStrike" baseline="0">
              <a:solidFill>
                <a:srgbClr val="FFFFFF"/>
              </a:solidFill>
              <a:latin typeface="Calibri"/>
              <a:ea typeface="Calibri"/>
              <a:cs typeface="Calibri"/>
            </a:defRPr>
          </a:pPr>
          <a:endParaRPr lang="es-CO"/>
        </a:p>
      </c:txPr>
    </c:legend>
    <c:plotVisOnly val="1"/>
    <c:dispBlanksAs val="gap"/>
    <c:showDLblsOverMax val="0"/>
  </c:chart>
  <c:spPr>
    <a:solidFill>
      <a:schemeClr val="tx1"/>
    </a:solidFill>
    <a:ln>
      <a:solidFill>
        <a:srgbClr val="FFFF00"/>
      </a:solidFill>
    </a:ln>
  </c:spPr>
  <c:txPr>
    <a:bodyPr/>
    <a:lstStyle/>
    <a:p>
      <a:pPr>
        <a:defRPr sz="1000" b="0" i="0" u="none" strike="noStrike" baseline="0">
          <a:solidFill>
            <a:srgbClr val="FFFFFF"/>
          </a:solidFill>
          <a:latin typeface="Calibri"/>
          <a:ea typeface="Calibri"/>
          <a:cs typeface="Calibri"/>
        </a:defRPr>
      </a:pPr>
      <a:endParaRPr lang="es-CO"/>
    </a:p>
  </c:txPr>
  <c:printSettings>
    <c:headerFooter/>
    <c:pageMargins b="0.75" l="0.7" r="0.7" t="0.75" header="0.3" footer="0.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5"/>
    </mc:Choice>
    <mc:Fallback>
      <c:style val="45"/>
    </mc:Fallback>
  </mc:AlternateContent>
  <c:chart>
    <c:title>
      <c:tx>
        <c:rich>
          <a:bodyPr/>
          <a:lstStyle/>
          <a:p>
            <a:pPr>
              <a:defRPr sz="1000" b="0" i="0" u="none" strike="noStrike" baseline="0">
                <a:solidFill>
                  <a:srgbClr val="FFFFFF"/>
                </a:solidFill>
                <a:latin typeface="Calibri"/>
                <a:ea typeface="Calibri"/>
                <a:cs typeface="Calibri"/>
              </a:defRPr>
            </a:pPr>
            <a:r>
              <a:rPr lang="en-US" sz="1800" b="1" i="0" u="none" strike="noStrike" baseline="0">
                <a:solidFill>
                  <a:srgbClr val="FFFFFF"/>
                </a:solidFill>
                <a:latin typeface="Calibri"/>
                <a:cs typeface="Calibri"/>
              </a:rPr>
              <a:t>C04.002 </a:t>
            </a:r>
          </a:p>
          <a:p>
            <a:pPr>
              <a:defRPr sz="1000" b="0" i="0" u="none" strike="noStrike" baseline="0">
                <a:solidFill>
                  <a:srgbClr val="FFFFFF"/>
                </a:solidFill>
                <a:latin typeface="Calibri"/>
                <a:ea typeface="Calibri"/>
                <a:cs typeface="Calibri"/>
              </a:defRPr>
            </a:pPr>
            <a:r>
              <a:rPr lang="en-US" sz="1800" b="1" i="0" u="none" strike="noStrike" baseline="0">
                <a:solidFill>
                  <a:srgbClr val="FFFFFF"/>
                </a:solidFill>
                <a:latin typeface="Calibri"/>
                <a:cs typeface="Calibri"/>
              </a:rPr>
              <a:t>VARIACIÓN EN EL CRECIMIENTO DE LA MATRÍCULA</a:t>
            </a:r>
          </a:p>
        </c:rich>
      </c:tx>
      <c:layout>
        <c:manualLayout>
          <c:xMode val="edge"/>
          <c:yMode val="edge"/>
          <c:x val="0.19852725013945652"/>
          <c:y val="1.4270330833151785E-2"/>
        </c:manualLayout>
      </c:layout>
      <c:overlay val="0"/>
    </c:title>
    <c:autoTitleDeleted val="0"/>
    <c:plotArea>
      <c:layout/>
      <c:barChart>
        <c:barDir val="col"/>
        <c:grouping val="clustered"/>
        <c:varyColors val="0"/>
        <c:ser>
          <c:idx val="4"/>
          <c:order val="0"/>
          <c:tx>
            <c:strRef>
              <c:f>'[2]C04.002'!$A$26</c:f>
              <c:strCache>
                <c:ptCount val="1"/>
                <c:pt idx="0">
                  <c:v>2017</c:v>
                </c:pt>
              </c:strCache>
            </c:strRef>
          </c:tx>
          <c:spPr>
            <a:solidFill>
              <a:schemeClr val="accent4">
                <a:lumMod val="60000"/>
                <a:lumOff val="40000"/>
              </a:schemeClr>
            </a:solidFill>
          </c:spPr>
          <c:invertIfNegative val="0"/>
          <c:dLbls>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'[2]C04.002'!$C$26</c:f>
              <c:numCache>
                <c:formatCode>General</c:formatCode>
                <c:ptCount val="1"/>
                <c:pt idx="0">
                  <c:v>-1.6E-2</c:v>
                </c:pt>
              </c:numCache>
            </c:numRef>
          </c:val>
          <c:extLst>
            <c:ext xmlns:c16="http://schemas.microsoft.com/office/drawing/2014/chart" uri="{C3380CC4-5D6E-409C-BE32-E72D297353CC}">
              <c16:uniqueId val="{00000000-AB11-4540-B2D6-5F2ED5AD9B68}"/>
            </c:ext>
          </c:extLst>
        </c:ser>
        <c:ser>
          <c:idx val="5"/>
          <c:order val="1"/>
          <c:tx>
            <c:strRef>
              <c:f>'[2]C04.002'!$A$27</c:f>
              <c:strCache>
                <c:ptCount val="1"/>
                <c:pt idx="0">
                  <c:v>2018</c:v>
                </c:pt>
              </c:strCache>
            </c:strRef>
          </c:tx>
          <c:spPr>
            <a:solidFill>
              <a:srgbClr val="FFC000"/>
            </a:solidFill>
          </c:spPr>
          <c:invertIfNegative val="0"/>
          <c:dLbls>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'[2]C04.002'!$C$27</c:f>
              <c:numCache>
                <c:formatCode>General</c:formatCode>
                <c:ptCount val="1"/>
                <c:pt idx="0">
                  <c:v>-1.2150559615679457E-2</c:v>
                </c:pt>
              </c:numCache>
            </c:numRef>
          </c:val>
          <c:extLst>
            <c:ext xmlns:c16="http://schemas.microsoft.com/office/drawing/2014/chart" uri="{C3380CC4-5D6E-409C-BE32-E72D297353CC}">
              <c16:uniqueId val="{00000001-AB11-4540-B2D6-5F2ED5AD9B68}"/>
            </c:ext>
          </c:extLst>
        </c:ser>
        <c:ser>
          <c:idx val="6"/>
          <c:order val="2"/>
          <c:tx>
            <c:strRef>
              <c:f>'[2]C04.002'!$A$28</c:f>
              <c:strCache>
                <c:ptCount val="1"/>
                <c:pt idx="0">
                  <c:v>2019</c:v>
                </c:pt>
              </c:strCache>
            </c:strRef>
          </c:tx>
          <c:spPr>
            <a:solidFill>
              <a:schemeClr val="bg2">
                <a:lumMod val="50000"/>
              </a:schemeClr>
            </a:solidFill>
          </c:spPr>
          <c:invertIfNegative val="0"/>
          <c:dLbls>
            <c:spPr>
              <a:noFill/>
              <a:ln w="25400">
                <a:noFill/>
              </a:ln>
            </c:spPr>
            <c:txPr>
              <a:bodyPr wrap="square" lIns="38100" tIns="19050" rIns="38100" bIns="19050" anchor="ctr">
                <a:spAutoFit/>
              </a:bodyPr>
              <a:lstStyle/>
              <a:p>
                <a:pPr>
                  <a:defRPr lang="en-US" sz="1200" b="1" i="0" u="none" strike="noStrike" kern="1200"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'[2]C04.002'!$C$28</c:f>
              <c:numCache>
                <c:formatCode>General</c:formatCode>
                <c:ptCount val="1"/>
                <c:pt idx="0">
                  <c:v>-3.7669594009079543E-2</c:v>
                </c:pt>
              </c:numCache>
            </c:numRef>
          </c:val>
          <c:extLst>
            <c:ext xmlns:c16="http://schemas.microsoft.com/office/drawing/2014/chart" uri="{C3380CC4-5D6E-409C-BE32-E72D297353CC}">
              <c16:uniqueId val="{00000002-AB11-4540-B2D6-5F2ED5AD9B68}"/>
            </c:ext>
          </c:extLst>
        </c:ser>
        <c:ser>
          <c:idx val="7"/>
          <c:order val="3"/>
          <c:tx>
            <c:strRef>
              <c:f>'[2]C04.002'!$A$29</c:f>
              <c:strCache>
                <c:ptCount val="1"/>
                <c:pt idx="0">
                  <c:v>2020</c:v>
                </c:pt>
              </c:strCache>
            </c:strRef>
          </c:tx>
          <c:spPr>
            <a:solidFill>
              <a:schemeClr val="accent5">
                <a:lumMod val="75000"/>
              </a:schemeClr>
            </a:solidFill>
          </c:spPr>
          <c:invertIfNegative val="0"/>
          <c:dLbls>
            <c:spPr>
              <a:noFill/>
              <a:ln w="25400">
                <a:noFill/>
              </a:ln>
            </c:spPr>
            <c:txPr>
              <a:bodyPr wrap="square" lIns="38100" tIns="19050" rIns="38100" bIns="19050" anchor="ctr">
                <a:spAutoFit/>
              </a:bodyPr>
              <a:lstStyle/>
              <a:p>
                <a:pPr>
                  <a:defRPr lang="en-US" sz="1200" b="1" i="0" u="none" strike="noStrike" kern="1200"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'[2]C04.002'!$C$29</c:f>
              <c:numCache>
                <c:formatCode>General</c:formatCode>
                <c:ptCount val="1"/>
                <c:pt idx="0">
                  <c:v>-4.8999999999999998E-3</c:v>
                </c:pt>
              </c:numCache>
            </c:numRef>
          </c:val>
          <c:extLst>
            <c:ext xmlns:c16="http://schemas.microsoft.com/office/drawing/2014/chart" uri="{C3380CC4-5D6E-409C-BE32-E72D297353CC}">
              <c16:uniqueId val="{00000003-AB11-4540-B2D6-5F2ED5AD9B68}"/>
            </c:ext>
          </c:extLst>
        </c:ser>
        <c:ser>
          <c:idx val="0"/>
          <c:order val="4"/>
          <c:tx>
            <c:strRef>
              <c:f>'[2]C04.002'!$A$30</c:f>
              <c:strCache>
                <c:ptCount val="1"/>
                <c:pt idx="0">
                  <c:v>2021</c:v>
                </c:pt>
              </c:strCache>
            </c:strRef>
          </c:tx>
          <c:spPr>
            <a:solidFill>
              <a:schemeClr val="accent2">
                <a:lumMod val="60000"/>
                <a:lumOff val="40000"/>
              </a:schemeClr>
            </a:solidFill>
          </c:spPr>
          <c:invertIfNegative val="0"/>
          <c:dLbls>
            <c:dLbl>
              <c:idx val="0"/>
              <c:layout>
                <c:manualLayout>
                  <c:x val="0"/>
                  <c:y val="1.804910493493795E-2"/>
                </c:manualLayout>
              </c:layout>
              <c:spPr>
                <a:noFill/>
                <a:ln w="25400">
                  <a:noFill/>
                </a:ln>
              </c:spPr>
              <c:txPr>
                <a:bodyPr wrap="square" lIns="38100" tIns="19050" rIns="38100" bIns="19050" anchor="ctr">
                  <a:spAutoFit/>
                </a:bodyPr>
                <a:lstStyle/>
                <a:p>
                  <a:pPr>
                    <a:defRPr sz="1200" b="1"/>
                  </a:pPr>
                  <a:endParaRPr lang="es-CO"/>
                </a:p>
              </c:txPr>
              <c:dLblPos val="outEnd"/>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AB11-4540-B2D6-5F2ED5AD9B6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val>
            <c:numRef>
              <c:f>'[2]C04.002'!$C$30</c:f>
              <c:numCache>
                <c:formatCode>General</c:formatCode>
                <c:ptCount val="1"/>
                <c:pt idx="0">
                  <c:v>1.6E-2</c:v>
                </c:pt>
              </c:numCache>
            </c:numRef>
          </c:val>
          <c:extLst>
            <c:ext xmlns:c16="http://schemas.microsoft.com/office/drawing/2014/chart" uri="{C3380CC4-5D6E-409C-BE32-E72D297353CC}">
              <c16:uniqueId val="{00000005-AB11-4540-B2D6-5F2ED5AD9B68}"/>
            </c:ext>
          </c:extLst>
        </c:ser>
        <c:dLbls>
          <c:showLegendKey val="0"/>
          <c:showVal val="0"/>
          <c:showCatName val="0"/>
          <c:showSerName val="0"/>
          <c:showPercent val="0"/>
          <c:showBubbleSize val="0"/>
        </c:dLbls>
        <c:gapWidth val="150"/>
        <c:axId val="1129558511"/>
        <c:axId val="1"/>
      </c:barChart>
      <c:catAx>
        <c:axId val="1129558511"/>
        <c:scaling>
          <c:orientation val="minMax"/>
        </c:scaling>
        <c:delete val="1"/>
        <c:axPos val="b"/>
        <c:title>
          <c:tx>
            <c:rich>
              <a:bodyPr/>
              <a:lstStyle/>
              <a:p>
                <a:pPr>
                  <a:defRPr sz="1100" b="1" i="0" u="none" strike="noStrike" baseline="0">
                    <a:solidFill>
                      <a:srgbClr val="FFFFFF"/>
                    </a:solidFill>
                    <a:latin typeface="Calibri"/>
                    <a:ea typeface="Calibri"/>
                    <a:cs typeface="Calibri"/>
                  </a:defRPr>
                </a:pPr>
                <a:r>
                  <a:rPr lang="en-US"/>
                  <a:t>AÑOS</a:t>
                </a:r>
              </a:p>
            </c:rich>
          </c:tx>
          <c:overlay val="0"/>
        </c:title>
        <c:majorTickMark val="out"/>
        <c:minorTickMark val="none"/>
        <c:tickLblPos val="nextTo"/>
        <c:crossAx val="1"/>
        <c:crosses val="autoZero"/>
        <c:auto val="1"/>
        <c:lblAlgn val="ctr"/>
        <c:lblOffset val="100"/>
        <c:noMultiLvlLbl val="0"/>
      </c:catAx>
      <c:valAx>
        <c:axId val="1"/>
        <c:scaling>
          <c:orientation val="minMax"/>
          <c:min val="-5.000000000000001E-2"/>
        </c:scaling>
        <c:delete val="0"/>
        <c:axPos val="l"/>
        <c:majorGridlines/>
        <c:title>
          <c:tx>
            <c:rich>
              <a:bodyPr/>
              <a:lstStyle/>
              <a:p>
                <a:pPr>
                  <a:defRPr sz="1000" b="1" i="0" u="none" strike="noStrike" baseline="0">
                    <a:solidFill>
                      <a:srgbClr val="FFFFFF"/>
                    </a:solidFill>
                    <a:latin typeface="Calibri"/>
                    <a:ea typeface="Calibri"/>
                    <a:cs typeface="Calibri"/>
                  </a:defRPr>
                </a:pPr>
                <a:r>
                  <a:rPr lang="en-US"/>
                  <a:t>LOGRO</a:t>
                </a:r>
              </a:p>
            </c:rich>
          </c:tx>
          <c:overlay val="0"/>
        </c:title>
        <c:numFmt formatCode="General" sourceLinked="1"/>
        <c:majorTickMark val="out"/>
        <c:minorTickMark val="none"/>
        <c:tickLblPos val="nextTo"/>
        <c:txPr>
          <a:bodyPr rot="0" vert="horz"/>
          <a:lstStyle/>
          <a:p>
            <a:pPr>
              <a:defRPr sz="1000" b="0" i="0" u="none" strike="noStrike" baseline="0">
                <a:solidFill>
                  <a:srgbClr val="FFFFFF"/>
                </a:solidFill>
                <a:latin typeface="Calibri"/>
                <a:ea typeface="Calibri"/>
                <a:cs typeface="Calibri"/>
              </a:defRPr>
            </a:pPr>
            <a:endParaRPr lang="es-CO"/>
          </a:p>
        </c:txPr>
        <c:crossAx val="1129558511"/>
        <c:crosses val="autoZero"/>
        <c:crossBetween val="between"/>
        <c:minorUnit val="5.000000000000001E-3"/>
      </c:valAx>
    </c:plotArea>
    <c:legend>
      <c:legendPos val="r"/>
      <c:legendEntry>
        <c:idx val="0"/>
        <c:txPr>
          <a:bodyPr/>
          <a:lstStyle/>
          <a:p>
            <a:pPr>
              <a:defRPr sz="1050" b="1" i="0" u="none" strike="noStrike" baseline="0">
                <a:solidFill>
                  <a:srgbClr val="FFFFFF"/>
                </a:solidFill>
                <a:latin typeface="Calibri"/>
                <a:ea typeface="Calibri"/>
                <a:cs typeface="Calibri"/>
              </a:defRPr>
            </a:pPr>
            <a:endParaRPr lang="es-CO"/>
          </a:p>
        </c:txPr>
      </c:legendEntry>
      <c:legendEntry>
        <c:idx val="1"/>
        <c:txPr>
          <a:bodyPr/>
          <a:lstStyle/>
          <a:p>
            <a:pPr>
              <a:defRPr sz="1050" b="1" i="0" u="none" strike="noStrike" baseline="0">
                <a:solidFill>
                  <a:srgbClr val="FFFFFF"/>
                </a:solidFill>
                <a:latin typeface="Calibri"/>
                <a:ea typeface="Calibri"/>
                <a:cs typeface="Calibri"/>
              </a:defRPr>
            </a:pPr>
            <a:endParaRPr lang="es-CO"/>
          </a:p>
        </c:txPr>
      </c:legendEntry>
      <c:legendEntry>
        <c:idx val="2"/>
        <c:txPr>
          <a:bodyPr/>
          <a:lstStyle/>
          <a:p>
            <a:pPr>
              <a:defRPr sz="1050" b="1" i="0" u="none" strike="noStrike" baseline="0">
                <a:solidFill>
                  <a:srgbClr val="FFFFFF"/>
                </a:solidFill>
                <a:latin typeface="Calibri"/>
                <a:ea typeface="Calibri"/>
                <a:cs typeface="Calibri"/>
              </a:defRPr>
            </a:pPr>
            <a:endParaRPr lang="es-CO"/>
          </a:p>
        </c:txPr>
      </c:legendEntry>
      <c:legendEntry>
        <c:idx val="3"/>
        <c:txPr>
          <a:bodyPr/>
          <a:lstStyle/>
          <a:p>
            <a:pPr>
              <a:defRPr sz="1050" b="1" i="0" u="none" strike="noStrike" baseline="0">
                <a:solidFill>
                  <a:srgbClr val="FFFFFF"/>
                </a:solidFill>
                <a:latin typeface="Calibri"/>
                <a:ea typeface="Calibri"/>
                <a:cs typeface="Calibri"/>
              </a:defRPr>
            </a:pPr>
            <a:endParaRPr lang="es-CO"/>
          </a:p>
        </c:txPr>
      </c:legendEntry>
      <c:legendEntry>
        <c:idx val="4"/>
        <c:txPr>
          <a:bodyPr/>
          <a:lstStyle/>
          <a:p>
            <a:pPr>
              <a:defRPr sz="1050" b="1" i="0" u="none" strike="noStrike" baseline="0">
                <a:solidFill>
                  <a:srgbClr val="FFFFFF"/>
                </a:solidFill>
                <a:latin typeface="Calibri"/>
                <a:ea typeface="Calibri"/>
                <a:cs typeface="Calibri"/>
              </a:defRPr>
            </a:pPr>
            <a:endParaRPr lang="es-CO"/>
          </a:p>
        </c:txPr>
      </c:legendEntry>
      <c:layout>
        <c:manualLayout>
          <c:xMode val="edge"/>
          <c:yMode val="edge"/>
          <c:wMode val="edge"/>
          <c:hMode val="edge"/>
          <c:x val="0.93385835661312866"/>
          <c:y val="0.27615864222505782"/>
          <c:w val="0.98890899433506452"/>
          <c:h val="0.55729959644372506"/>
        </c:manualLayout>
      </c:layout>
      <c:overlay val="0"/>
      <c:txPr>
        <a:bodyPr/>
        <a:lstStyle/>
        <a:p>
          <a:pPr>
            <a:defRPr sz="655" b="1" i="0" u="none" strike="noStrike" baseline="0">
              <a:solidFill>
                <a:srgbClr val="FFFFFF"/>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FFFFFF"/>
          </a:solidFill>
          <a:latin typeface="Calibri"/>
          <a:ea typeface="Calibri"/>
          <a:cs typeface="Calibri"/>
        </a:defRPr>
      </a:pPr>
      <a:endParaRPr lang="es-CO"/>
    </a:p>
  </c:txPr>
  <c:printSettings>
    <c:headerFooter/>
    <c:pageMargins b="0.75" l="0.7" r="0.7" t="0.75" header="0.3" footer="0.3"/>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43"/>
    </mc:Choice>
    <mc:Fallback>
      <c:style val="43"/>
    </mc:Fallback>
  </mc:AlternateContent>
  <c:chart>
    <c:title>
      <c:tx>
        <c:rich>
          <a:bodyPr/>
          <a:lstStyle/>
          <a:p>
            <a:pPr>
              <a:defRPr sz="1800" b="1" i="0" u="none" strike="noStrike" baseline="0">
                <a:solidFill>
                  <a:srgbClr val="FFFFFF"/>
                </a:solidFill>
                <a:latin typeface="Calibri"/>
                <a:ea typeface="Calibri"/>
                <a:cs typeface="Calibri"/>
              </a:defRPr>
            </a:pPr>
            <a:r>
              <a:rPr lang="en-US"/>
              <a:t>C04.003 POBLACIÓN VULNERABLE ATENDIDA</a:t>
            </a:r>
          </a:p>
        </c:rich>
      </c:tx>
      <c:overlay val="0"/>
    </c:title>
    <c:autoTitleDeleted val="0"/>
    <c:plotArea>
      <c:layout/>
      <c:barChart>
        <c:barDir val="col"/>
        <c:grouping val="clustered"/>
        <c:varyColors val="0"/>
        <c:ser>
          <c:idx val="4"/>
          <c:order val="0"/>
          <c:tx>
            <c:strRef>
              <c:f>'[2]C04-003'!$A$26</c:f>
              <c:strCache>
                <c:ptCount val="1"/>
                <c:pt idx="0">
                  <c:v>2017</c:v>
                </c:pt>
              </c:strCache>
            </c:strRef>
          </c:tx>
          <c:invertIfNegative val="0"/>
          <c:dPt>
            <c:idx val="0"/>
            <c:invertIfNegative val="0"/>
            <c:bubble3D val="0"/>
            <c:spPr>
              <a:solidFill>
                <a:schemeClr val="accent4">
                  <a:lumMod val="60000"/>
                  <a:lumOff val="40000"/>
                </a:schemeClr>
              </a:solidFill>
            </c:spPr>
            <c:extLst>
              <c:ext xmlns:c16="http://schemas.microsoft.com/office/drawing/2014/chart" uri="{C3380CC4-5D6E-409C-BE32-E72D297353CC}">
                <c16:uniqueId val="{00000000-8313-47D6-982E-C158A9B518B8}"/>
              </c:ext>
            </c:extLst>
          </c:dPt>
          <c:dLbls>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'[2]C04-003'!$C$26</c:f>
              <c:numCache>
                <c:formatCode>General</c:formatCode>
                <c:ptCount val="1"/>
                <c:pt idx="0">
                  <c:v>0.12280242244595492</c:v>
                </c:pt>
              </c:numCache>
            </c:numRef>
          </c:val>
          <c:extLst>
            <c:ext xmlns:c16="http://schemas.microsoft.com/office/drawing/2014/chart" uri="{C3380CC4-5D6E-409C-BE32-E72D297353CC}">
              <c16:uniqueId val="{00000001-8313-47D6-982E-C158A9B518B8}"/>
            </c:ext>
          </c:extLst>
        </c:ser>
        <c:ser>
          <c:idx val="5"/>
          <c:order val="1"/>
          <c:tx>
            <c:strRef>
              <c:f>'[2]C04-003'!$A$27</c:f>
              <c:strCache>
                <c:ptCount val="1"/>
                <c:pt idx="0">
                  <c:v>2018</c:v>
                </c:pt>
              </c:strCache>
            </c:strRef>
          </c:tx>
          <c:spPr>
            <a:solidFill>
              <a:srgbClr val="FFC000"/>
            </a:solidFill>
          </c:spPr>
          <c:invertIfNegative val="0"/>
          <c:dLbls>
            <c:spPr>
              <a:noFill/>
              <a:ln w="25400">
                <a:noFill/>
              </a:ln>
            </c:spPr>
            <c:txPr>
              <a:bodyPr wrap="square" lIns="38100" tIns="19050" rIns="38100" bIns="19050" anchor="ctr">
                <a:spAutoFit/>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'[2]C04-003'!$C$27</c:f>
              <c:numCache>
                <c:formatCode>General</c:formatCode>
                <c:ptCount val="1"/>
                <c:pt idx="0">
                  <c:v>0.12832236118835444</c:v>
                </c:pt>
              </c:numCache>
            </c:numRef>
          </c:val>
          <c:extLst>
            <c:ext xmlns:c16="http://schemas.microsoft.com/office/drawing/2014/chart" uri="{C3380CC4-5D6E-409C-BE32-E72D297353CC}">
              <c16:uniqueId val="{00000002-8313-47D6-982E-C158A9B518B8}"/>
            </c:ext>
          </c:extLst>
        </c:ser>
        <c:ser>
          <c:idx val="6"/>
          <c:order val="2"/>
          <c:tx>
            <c:strRef>
              <c:f>'[2]C04-003'!$A$28</c:f>
              <c:strCache>
                <c:ptCount val="1"/>
                <c:pt idx="0">
                  <c:v>2019</c:v>
                </c:pt>
              </c:strCache>
            </c:strRef>
          </c:tx>
          <c:spPr>
            <a:solidFill>
              <a:schemeClr val="bg2">
                <a:lumMod val="50000"/>
              </a:schemeClr>
            </a:solidFill>
          </c:spPr>
          <c:invertIfNegative val="0"/>
          <c:dLbls>
            <c:dLbl>
              <c:idx val="0"/>
              <c:spPr>
                <a:noFill/>
                <a:ln w="25400">
                  <a:noFill/>
                </a:ln>
              </c:spPr>
              <c:txPr>
                <a:bodyPr/>
                <a:lstStyle/>
                <a:p>
                  <a:pPr>
                    <a:defRPr sz="1200" b="1" i="0" u="none" strike="noStrike" baseline="0">
                      <a:solidFill>
                        <a:srgbClr val="FFFFFF"/>
                      </a:solidFill>
                      <a:latin typeface="Calibri"/>
                      <a:ea typeface="Calibri"/>
                      <a:cs typeface="Calibri"/>
                    </a:defRPr>
                  </a:pPr>
                  <a:endParaRPr lang="es-CO"/>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8313-47D6-982E-C158A9B518B8}"/>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val>
            <c:numRef>
              <c:f>'[2]C04-003'!$C$28</c:f>
              <c:numCache>
                <c:formatCode>General</c:formatCode>
                <c:ptCount val="1"/>
                <c:pt idx="0">
                  <c:v>0.13098670107318777</c:v>
                </c:pt>
              </c:numCache>
            </c:numRef>
          </c:val>
          <c:extLst>
            <c:ext xmlns:c16="http://schemas.microsoft.com/office/drawing/2014/chart" uri="{C3380CC4-5D6E-409C-BE32-E72D297353CC}">
              <c16:uniqueId val="{00000004-8313-47D6-982E-C158A9B518B8}"/>
            </c:ext>
          </c:extLst>
        </c:ser>
        <c:ser>
          <c:idx val="7"/>
          <c:order val="3"/>
          <c:tx>
            <c:strRef>
              <c:f>'[2]C04-003'!$A$29</c:f>
              <c:strCache>
                <c:ptCount val="1"/>
                <c:pt idx="0">
                  <c:v>2020</c:v>
                </c:pt>
              </c:strCache>
            </c:strRef>
          </c:tx>
          <c:spPr>
            <a:solidFill>
              <a:schemeClr val="accent5">
                <a:lumMod val="75000"/>
              </a:schemeClr>
            </a:solidFill>
          </c:spPr>
          <c:invertIfNegative val="0"/>
          <c:dLbls>
            <c:spPr>
              <a:noFill/>
              <a:ln w="25400">
                <a:noFill/>
              </a:ln>
            </c:spPr>
            <c:txPr>
              <a:bodyPr wrap="square" lIns="38100" tIns="19050" rIns="38100" bIns="19050" anchor="ctr" anchorCtr="0">
                <a:spAutoFit/>
              </a:bodyPr>
              <a:lstStyle/>
              <a:p>
                <a:pPr algn="ctr">
                  <a:defRPr lang="en-US" sz="1200" b="1" i="0" u="none" strike="noStrike" kern="1200" baseline="0">
                    <a:solidFill>
                      <a:srgbClr val="FFFFFF"/>
                    </a:solidFill>
                    <a:latin typeface="Calibri"/>
                    <a:ea typeface="Calibri"/>
                    <a:cs typeface="Calibri"/>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'[2]C04-003'!$C$29</c:f>
              <c:numCache>
                <c:formatCode>General</c:formatCode>
                <c:ptCount val="1"/>
                <c:pt idx="0">
                  <c:v>0.19314513405821571</c:v>
                </c:pt>
              </c:numCache>
            </c:numRef>
          </c:val>
          <c:extLst>
            <c:ext xmlns:c16="http://schemas.microsoft.com/office/drawing/2014/chart" uri="{C3380CC4-5D6E-409C-BE32-E72D297353CC}">
              <c16:uniqueId val="{00000005-8313-47D6-982E-C158A9B518B8}"/>
            </c:ext>
          </c:extLst>
        </c:ser>
        <c:ser>
          <c:idx val="0"/>
          <c:order val="4"/>
          <c:tx>
            <c:strRef>
              <c:f>'[2]C04-003'!$A$30</c:f>
              <c:strCache>
                <c:ptCount val="1"/>
                <c:pt idx="0">
                  <c:v>2021</c:v>
                </c:pt>
              </c:strCache>
            </c:strRef>
          </c:tx>
          <c:spPr>
            <a:solidFill>
              <a:schemeClr val="accent2">
                <a:lumMod val="60000"/>
                <a:lumOff val="40000"/>
              </a:schemeClr>
            </a:solidFill>
          </c:spPr>
          <c:invertIfNegative val="0"/>
          <c:dLbls>
            <c:spPr>
              <a:noFill/>
              <a:ln w="25400">
                <a:noFill/>
              </a:ln>
            </c:spPr>
            <c:txPr>
              <a:bodyPr wrap="square" lIns="38100" tIns="19050" rIns="38100" bIns="19050" anchor="ctr">
                <a:spAutoFit/>
              </a:bodyPr>
              <a:lstStyle/>
              <a:p>
                <a:pPr>
                  <a:defRPr sz="1200" b="1"/>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'[2]C04-003'!$C$30</c:f>
              <c:numCache>
                <c:formatCode>General</c:formatCode>
                <c:ptCount val="1"/>
                <c:pt idx="0">
                  <c:v>0.251</c:v>
                </c:pt>
              </c:numCache>
            </c:numRef>
          </c:val>
          <c:extLst>
            <c:ext xmlns:c16="http://schemas.microsoft.com/office/drawing/2014/chart" uri="{C3380CC4-5D6E-409C-BE32-E72D297353CC}">
              <c16:uniqueId val="{00000006-8313-47D6-982E-C158A9B518B8}"/>
            </c:ext>
          </c:extLst>
        </c:ser>
        <c:dLbls>
          <c:showLegendKey val="0"/>
          <c:showVal val="0"/>
          <c:showCatName val="0"/>
          <c:showSerName val="0"/>
          <c:showPercent val="0"/>
          <c:showBubbleSize val="0"/>
        </c:dLbls>
        <c:gapWidth val="150"/>
        <c:axId val="1129551855"/>
        <c:axId val="1"/>
      </c:barChart>
      <c:catAx>
        <c:axId val="1129551855"/>
        <c:scaling>
          <c:orientation val="minMax"/>
        </c:scaling>
        <c:delete val="1"/>
        <c:axPos val="b"/>
        <c:title>
          <c:tx>
            <c:rich>
              <a:bodyPr/>
              <a:lstStyle/>
              <a:p>
                <a:pPr>
                  <a:defRPr sz="1100" b="1" i="0" u="none" strike="noStrike" baseline="0">
                    <a:solidFill>
                      <a:srgbClr val="FFFFFF"/>
                    </a:solidFill>
                    <a:latin typeface="Calibri"/>
                    <a:ea typeface="Calibri"/>
                    <a:cs typeface="Calibri"/>
                  </a:defRPr>
                </a:pPr>
                <a:r>
                  <a:rPr lang="en-US"/>
                  <a:t>AÑOS</a:t>
                </a:r>
              </a:p>
            </c:rich>
          </c:tx>
          <c:overlay val="0"/>
        </c:title>
        <c:majorTickMark val="out"/>
        <c:minorTickMark val="none"/>
        <c:tickLblPos val="nextTo"/>
        <c:crossAx val="1"/>
        <c:crosses val="autoZero"/>
        <c:auto val="1"/>
        <c:lblAlgn val="ctr"/>
        <c:lblOffset val="100"/>
        <c:noMultiLvlLbl val="0"/>
      </c:catAx>
      <c:valAx>
        <c:axId val="1"/>
        <c:scaling>
          <c:orientation val="minMax"/>
          <c:min val="5.000000000000001E-2"/>
        </c:scaling>
        <c:delete val="0"/>
        <c:axPos val="l"/>
        <c:majorGridlines/>
        <c:minorGridlines/>
        <c:title>
          <c:tx>
            <c:rich>
              <a:bodyPr/>
              <a:lstStyle/>
              <a:p>
                <a:pPr>
                  <a:defRPr sz="1000" b="1" i="0" u="none" strike="noStrike" baseline="0">
                    <a:solidFill>
                      <a:srgbClr val="FFFFFF"/>
                    </a:solidFill>
                    <a:latin typeface="Calibri"/>
                    <a:ea typeface="Calibri"/>
                    <a:cs typeface="Calibri"/>
                  </a:defRPr>
                </a:pPr>
                <a:r>
                  <a:rPr lang="en-US"/>
                  <a:t>LOGRO</a:t>
                </a:r>
              </a:p>
            </c:rich>
          </c:tx>
          <c:overlay val="0"/>
        </c:title>
        <c:numFmt formatCode="General" sourceLinked="1"/>
        <c:majorTickMark val="out"/>
        <c:minorTickMark val="none"/>
        <c:tickLblPos val="nextTo"/>
        <c:txPr>
          <a:bodyPr rot="0" vert="horz"/>
          <a:lstStyle/>
          <a:p>
            <a:pPr>
              <a:defRPr sz="1000" b="0" i="0" u="none" strike="noStrike" baseline="0">
                <a:solidFill>
                  <a:srgbClr val="FFFFFF"/>
                </a:solidFill>
                <a:latin typeface="Calibri"/>
                <a:ea typeface="Calibri"/>
                <a:cs typeface="Calibri"/>
              </a:defRPr>
            </a:pPr>
            <a:endParaRPr lang="es-CO"/>
          </a:p>
        </c:txPr>
        <c:crossAx val="1129551855"/>
        <c:crosses val="autoZero"/>
        <c:crossBetween val="between"/>
        <c:majorUnit val="1.0000000000000002E-2"/>
        <c:minorUnit val="5.0000000000000012E-4"/>
      </c:valAx>
    </c:plotArea>
    <c:legend>
      <c:legendPos val="r"/>
      <c:legendEntry>
        <c:idx val="0"/>
        <c:txPr>
          <a:bodyPr/>
          <a:lstStyle/>
          <a:p>
            <a:pPr>
              <a:defRPr sz="1050" b="1" i="0" u="none" strike="noStrike" baseline="0">
                <a:solidFill>
                  <a:srgbClr val="FFFFFF"/>
                </a:solidFill>
                <a:latin typeface="Calibri"/>
                <a:ea typeface="Calibri"/>
                <a:cs typeface="Calibri"/>
              </a:defRPr>
            </a:pPr>
            <a:endParaRPr lang="es-CO"/>
          </a:p>
        </c:txPr>
      </c:legendEntry>
      <c:legendEntry>
        <c:idx val="1"/>
        <c:txPr>
          <a:bodyPr/>
          <a:lstStyle/>
          <a:p>
            <a:pPr>
              <a:defRPr sz="1050" b="1" i="0" u="none" strike="noStrike" baseline="0">
                <a:solidFill>
                  <a:srgbClr val="FFFFFF"/>
                </a:solidFill>
                <a:latin typeface="Calibri"/>
                <a:ea typeface="Calibri"/>
                <a:cs typeface="Calibri"/>
              </a:defRPr>
            </a:pPr>
            <a:endParaRPr lang="es-CO"/>
          </a:p>
        </c:txPr>
      </c:legendEntry>
      <c:legendEntry>
        <c:idx val="2"/>
        <c:txPr>
          <a:bodyPr/>
          <a:lstStyle/>
          <a:p>
            <a:pPr>
              <a:defRPr sz="1050" b="1" i="0" u="none" strike="noStrike" baseline="0">
                <a:solidFill>
                  <a:srgbClr val="FFFFFF"/>
                </a:solidFill>
                <a:latin typeface="Calibri"/>
                <a:ea typeface="Calibri"/>
                <a:cs typeface="Calibri"/>
              </a:defRPr>
            </a:pPr>
            <a:endParaRPr lang="es-CO"/>
          </a:p>
        </c:txPr>
      </c:legendEntry>
      <c:legendEntry>
        <c:idx val="3"/>
        <c:txPr>
          <a:bodyPr/>
          <a:lstStyle/>
          <a:p>
            <a:pPr>
              <a:defRPr sz="1050" b="1" i="0" u="none" strike="noStrike" baseline="0">
                <a:solidFill>
                  <a:srgbClr val="FFFFFF"/>
                </a:solidFill>
                <a:latin typeface="Calibri"/>
                <a:ea typeface="Calibri"/>
                <a:cs typeface="Calibri"/>
              </a:defRPr>
            </a:pPr>
            <a:endParaRPr lang="es-CO"/>
          </a:p>
        </c:txPr>
      </c:legendEntry>
      <c:legendEntry>
        <c:idx val="4"/>
        <c:txPr>
          <a:bodyPr/>
          <a:lstStyle/>
          <a:p>
            <a:pPr>
              <a:defRPr sz="1050" b="1" i="0" u="none" strike="noStrike" baseline="0">
                <a:solidFill>
                  <a:srgbClr val="FFFFFF"/>
                </a:solidFill>
                <a:latin typeface="Calibri"/>
                <a:ea typeface="Calibri"/>
                <a:cs typeface="Calibri"/>
              </a:defRPr>
            </a:pPr>
            <a:endParaRPr lang="es-CO"/>
          </a:p>
        </c:txPr>
      </c:legendEntry>
      <c:layout>
        <c:manualLayout>
          <c:xMode val="edge"/>
          <c:yMode val="edge"/>
          <c:wMode val="edge"/>
          <c:hMode val="edge"/>
          <c:x val="0.93181286549707598"/>
          <c:y val="0.46240012703038452"/>
          <c:w val="0.9853094094232373"/>
          <c:h val="0.71163542279634973"/>
        </c:manualLayout>
      </c:layout>
      <c:overlay val="0"/>
      <c:txPr>
        <a:bodyPr/>
        <a:lstStyle/>
        <a:p>
          <a:pPr>
            <a:defRPr sz="655" b="1" i="0" u="none" strike="noStrike" baseline="0">
              <a:solidFill>
                <a:srgbClr val="FFFFFF"/>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FFFFFF"/>
          </a:solidFill>
          <a:latin typeface="Calibri"/>
          <a:ea typeface="Calibri"/>
          <a:cs typeface="Calibri"/>
        </a:defRPr>
      </a:pPr>
      <a:endParaRPr lang="es-CO"/>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withinLinear" id="16">
  <a:schemeClr val="accent3"/>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3">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
  <cs:dataPoint3D>
    <cs:lnRef idx="0"/>
    <cs:fillRef idx="0">
      <cs:styleClr val="auto"/>
    </cs:fillRef>
    <cs:effectRef idx="0"/>
    <cs:fontRef idx="minor">
      <a:schemeClr val="dk1"/>
    </cs:fontRef>
    <cs:spPr>
      <a:pattFill prst="narHorz">
        <a:fgClr>
          <a:schemeClr val="phClr"/>
        </a:fgClr>
        <a:bgClr>
          <a:schemeClr val="phClr">
            <a:lumMod val="20000"/>
            <a:lumOff val="80000"/>
          </a:schemeClr>
        </a:bgClr>
      </a:pattFill>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hyperlink" Target="#'TABLERO INDICADORES'!B24"/><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hyperlink" Target="#'TABLERO INDICADORES'!B25"/><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hyperlink" Target="#'TABLERO INDICADORES'!B26"/><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hyperlink" Target="#'TABLERO INDICADORES'!B27"/><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hyperlink" Target="#'TABLERO INDICADORES'!B28"/><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hyperlink" Target="#'TABLERO INDICADORES'!B32"/><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3" Type="http://schemas.openxmlformats.org/officeDocument/2006/relationships/chart" Target="../charts/chart14.xml"/><Relationship Id="rId2" Type="http://schemas.openxmlformats.org/officeDocument/2006/relationships/hyperlink" Target="#'TABLERO INDICADORES'!B33"/><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3" Type="http://schemas.openxmlformats.org/officeDocument/2006/relationships/chart" Target="../charts/chart15.xml"/><Relationship Id="rId2" Type="http://schemas.openxmlformats.org/officeDocument/2006/relationships/hyperlink" Target="#'TABLERO INDICADORES'!B34"/><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3" Type="http://schemas.openxmlformats.org/officeDocument/2006/relationships/chart" Target="../charts/chart16.xml"/><Relationship Id="rId2" Type="http://schemas.openxmlformats.org/officeDocument/2006/relationships/hyperlink" Target="#'TABLERO INDICADORES'!B35"/><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hyperlink" Target="#'TABLERO INDICADORES'!B36"/><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hyperlink" Target="#'TABLERO INDICADORES'!B64"/><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3" Type="http://schemas.openxmlformats.org/officeDocument/2006/relationships/chart" Target="../charts/chart18.xml"/><Relationship Id="rId2" Type="http://schemas.openxmlformats.org/officeDocument/2006/relationships/hyperlink" Target="#'TABLERO INDICADORES'!B37"/><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3" Type="http://schemas.openxmlformats.org/officeDocument/2006/relationships/chart" Target="../charts/chart19.xml"/><Relationship Id="rId2" Type="http://schemas.openxmlformats.org/officeDocument/2006/relationships/hyperlink" Target="#'TABLERO INDICADORES'!B38"/><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hyperlink" Target="#'TABLERO INDICADORES'!B39"/><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hyperlink" Target="#'TABLERO INDICADORES'!B40"/><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3" Type="http://schemas.openxmlformats.org/officeDocument/2006/relationships/chart" Target="../charts/chart21.xml"/><Relationship Id="rId2" Type="http://schemas.openxmlformats.org/officeDocument/2006/relationships/hyperlink" Target="#'TABLERO INDICADORES'!B41"/><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3" Type="http://schemas.openxmlformats.org/officeDocument/2006/relationships/chart" Target="../charts/chart22.xml"/><Relationship Id="rId2" Type="http://schemas.openxmlformats.org/officeDocument/2006/relationships/hyperlink" Target="#'TABLERO INDICADORES'!B42"/><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3" Type="http://schemas.openxmlformats.org/officeDocument/2006/relationships/chart" Target="../charts/chart23.xml"/><Relationship Id="rId2" Type="http://schemas.openxmlformats.org/officeDocument/2006/relationships/hyperlink" Target="#'TABLERO INDICADORES'!B43"/><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3" Type="http://schemas.openxmlformats.org/officeDocument/2006/relationships/hyperlink" Target="#'TABLERO INDICADORES'!B48"/><Relationship Id="rId2" Type="http://schemas.openxmlformats.org/officeDocument/2006/relationships/image" Target="../media/image1.png"/><Relationship Id="rId1" Type="http://schemas.openxmlformats.org/officeDocument/2006/relationships/image" Target="../media/image2.jpeg"/><Relationship Id="rId4" Type="http://schemas.openxmlformats.org/officeDocument/2006/relationships/chart" Target="../charts/chart24.xml"/></Relationships>
</file>

<file path=xl/drawings/_rels/drawing28.xml.rels><?xml version="1.0" encoding="UTF-8" standalone="yes"?>
<Relationships xmlns="http://schemas.openxmlformats.org/package/2006/relationships"><Relationship Id="rId3" Type="http://schemas.openxmlformats.org/officeDocument/2006/relationships/hyperlink" Target="#'TABLERO INDICADORES'!B49"/><Relationship Id="rId2" Type="http://schemas.openxmlformats.org/officeDocument/2006/relationships/image" Target="../media/image1.png"/><Relationship Id="rId1" Type="http://schemas.openxmlformats.org/officeDocument/2006/relationships/image" Target="../media/image3.jpeg"/><Relationship Id="rId4" Type="http://schemas.openxmlformats.org/officeDocument/2006/relationships/chart" Target="../charts/chart25.xml"/></Relationships>
</file>

<file path=xl/drawings/_rels/drawing29.xml.rels><?xml version="1.0" encoding="UTF-8" standalone="yes"?>
<Relationships xmlns="http://schemas.openxmlformats.org/package/2006/relationships"><Relationship Id="rId3" Type="http://schemas.openxmlformats.org/officeDocument/2006/relationships/chart" Target="../charts/chart26.xml"/><Relationship Id="rId2" Type="http://schemas.openxmlformats.org/officeDocument/2006/relationships/hyperlink" Target="#'TABLERO INDICADORES'!B54"/><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hyperlink" Target="#'TABLERO INDICADORES'!B17"/><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3" Type="http://schemas.openxmlformats.org/officeDocument/2006/relationships/chart" Target="../charts/chart27.xml"/><Relationship Id="rId2" Type="http://schemas.openxmlformats.org/officeDocument/2006/relationships/hyperlink" Target="#'TABLERO INDICADORES'!B55"/><Relationship Id="rId1" Type="http://schemas.openxmlformats.org/officeDocument/2006/relationships/image" Target="../media/image1.png"/><Relationship Id="rId4" Type="http://schemas.openxmlformats.org/officeDocument/2006/relationships/chart" Target="../charts/chart28.xml"/></Relationships>
</file>

<file path=xl/drawings/_rels/drawing31.xml.rels><?xml version="1.0" encoding="UTF-8" standalone="yes"?>
<Relationships xmlns="http://schemas.openxmlformats.org/package/2006/relationships"><Relationship Id="rId3" Type="http://schemas.openxmlformats.org/officeDocument/2006/relationships/chart" Target="../charts/chart29.xml"/><Relationship Id="rId2" Type="http://schemas.openxmlformats.org/officeDocument/2006/relationships/hyperlink" Target="#'TABLERO INDICADORES'!B56"/><Relationship Id="rId1" Type="http://schemas.openxmlformats.org/officeDocument/2006/relationships/image" Target="../media/image1.png"/><Relationship Id="rId4" Type="http://schemas.openxmlformats.org/officeDocument/2006/relationships/chart" Target="../charts/chart30.xml"/></Relationships>
</file>

<file path=xl/drawings/_rels/drawing32.xml.rels><?xml version="1.0" encoding="UTF-8" standalone="yes"?>
<Relationships xmlns="http://schemas.openxmlformats.org/package/2006/relationships"><Relationship Id="rId3" Type="http://schemas.openxmlformats.org/officeDocument/2006/relationships/chart" Target="../charts/chart31.xml"/><Relationship Id="rId2" Type="http://schemas.openxmlformats.org/officeDocument/2006/relationships/hyperlink" Target="#'TABLERO INDICADORES'!B57"/><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3" Type="http://schemas.openxmlformats.org/officeDocument/2006/relationships/chart" Target="../charts/chart32.xml"/><Relationship Id="rId2" Type="http://schemas.openxmlformats.org/officeDocument/2006/relationships/hyperlink" Target="#'TABLERO INDICADORES'!B58"/><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3" Type="http://schemas.openxmlformats.org/officeDocument/2006/relationships/chart" Target="../charts/chart33.xml"/><Relationship Id="rId2" Type="http://schemas.openxmlformats.org/officeDocument/2006/relationships/hyperlink" Target="#'TABLERO INDICADORES'!B59"/><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3" Type="http://schemas.openxmlformats.org/officeDocument/2006/relationships/chart" Target="../charts/chart34.xml"/><Relationship Id="rId2" Type="http://schemas.openxmlformats.org/officeDocument/2006/relationships/hyperlink" Target="#'TABLERO INDICADORES'!B60"/><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hyperlink" Target="#'TABLERO INDICADORES'!B61"/><Relationship Id="rId1" Type="http://schemas.openxmlformats.org/officeDocument/2006/relationships/image" Target="../media/image1.png"/><Relationship Id="rId4" Type="http://schemas.openxmlformats.org/officeDocument/2006/relationships/chart" Target="../charts/chart35.xml"/></Relationships>
</file>

<file path=xl/drawings/_rels/drawing37.xml.rels><?xml version="1.0" encoding="UTF-8" standalone="yes"?>
<Relationships xmlns="http://schemas.openxmlformats.org/package/2006/relationships"><Relationship Id="rId3" Type="http://schemas.openxmlformats.org/officeDocument/2006/relationships/chart" Target="../charts/chart36.xml"/><Relationship Id="rId2" Type="http://schemas.openxmlformats.org/officeDocument/2006/relationships/hyperlink" Target="#'TABLERO INDICADORES'!B62"/><Relationship Id="rId1" Type="http://schemas.openxmlformats.org/officeDocument/2006/relationships/image" Target="../media/image1.png"/><Relationship Id="rId4" Type="http://schemas.openxmlformats.org/officeDocument/2006/relationships/chart" Target="../charts/chart37.xml"/></Relationships>
</file>

<file path=xl/drawings/_rels/drawing38.xml.rels><?xml version="1.0" encoding="UTF-8" standalone="yes"?>
<Relationships xmlns="http://schemas.openxmlformats.org/package/2006/relationships"><Relationship Id="rId3" Type="http://schemas.openxmlformats.org/officeDocument/2006/relationships/chart" Target="../charts/chart38.xml"/><Relationship Id="rId2" Type="http://schemas.openxmlformats.org/officeDocument/2006/relationships/hyperlink" Target="#'TABLERO INDICADORES'!B63"/><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3" Type="http://schemas.openxmlformats.org/officeDocument/2006/relationships/chart" Target="../charts/chart39.xml"/><Relationship Id="rId2" Type="http://schemas.openxmlformats.org/officeDocument/2006/relationships/hyperlink" Target="#'TABLERO INDICADORES'!B64"/><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hyperlink" Target="#'TABLERO INDICADORES'!B18"/><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3" Type="http://schemas.openxmlformats.org/officeDocument/2006/relationships/chart" Target="../charts/chart40.xml"/><Relationship Id="rId2" Type="http://schemas.openxmlformats.org/officeDocument/2006/relationships/hyperlink" Target="#'TABLERO INDICADORES'!B65"/><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3" Type="http://schemas.openxmlformats.org/officeDocument/2006/relationships/chart" Target="../charts/chart41.xml"/><Relationship Id="rId2" Type="http://schemas.openxmlformats.org/officeDocument/2006/relationships/hyperlink" Target="#'TABLERO INDICADORES'!B66"/><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8" Type="http://schemas.openxmlformats.org/officeDocument/2006/relationships/chart" Target="../charts/chart47.xml"/><Relationship Id="rId3" Type="http://schemas.openxmlformats.org/officeDocument/2006/relationships/chart" Target="../charts/chart42.xml"/><Relationship Id="rId7" Type="http://schemas.openxmlformats.org/officeDocument/2006/relationships/chart" Target="../charts/chart46.xml"/><Relationship Id="rId2" Type="http://schemas.openxmlformats.org/officeDocument/2006/relationships/hyperlink" Target="#'TABLERO INDICADORES'!B67"/><Relationship Id="rId1" Type="http://schemas.openxmlformats.org/officeDocument/2006/relationships/image" Target="../media/image1.png"/><Relationship Id="rId6" Type="http://schemas.openxmlformats.org/officeDocument/2006/relationships/chart" Target="../charts/chart45.xml"/><Relationship Id="rId11" Type="http://schemas.openxmlformats.org/officeDocument/2006/relationships/chart" Target="../charts/chart50.xml"/><Relationship Id="rId5" Type="http://schemas.openxmlformats.org/officeDocument/2006/relationships/chart" Target="../charts/chart44.xml"/><Relationship Id="rId10" Type="http://schemas.openxmlformats.org/officeDocument/2006/relationships/chart" Target="../charts/chart49.xml"/><Relationship Id="rId4" Type="http://schemas.openxmlformats.org/officeDocument/2006/relationships/chart" Target="../charts/chart43.xml"/><Relationship Id="rId9" Type="http://schemas.openxmlformats.org/officeDocument/2006/relationships/chart" Target="../charts/chart48.xml"/></Relationships>
</file>

<file path=xl/drawings/_rels/drawing43.xml.rels><?xml version="1.0" encoding="UTF-8" standalone="yes"?>
<Relationships xmlns="http://schemas.openxmlformats.org/package/2006/relationships"><Relationship Id="rId8" Type="http://schemas.openxmlformats.org/officeDocument/2006/relationships/chart" Target="../charts/chart56.xml"/><Relationship Id="rId3" Type="http://schemas.openxmlformats.org/officeDocument/2006/relationships/chart" Target="../charts/chart51.xml"/><Relationship Id="rId7" Type="http://schemas.openxmlformats.org/officeDocument/2006/relationships/chart" Target="../charts/chart55.xml"/><Relationship Id="rId2" Type="http://schemas.openxmlformats.org/officeDocument/2006/relationships/hyperlink" Target="#'TABLERO INDICADORES'!B68"/><Relationship Id="rId1" Type="http://schemas.openxmlformats.org/officeDocument/2006/relationships/image" Target="../media/image1.png"/><Relationship Id="rId6" Type="http://schemas.openxmlformats.org/officeDocument/2006/relationships/chart" Target="../charts/chart54.xml"/><Relationship Id="rId11" Type="http://schemas.openxmlformats.org/officeDocument/2006/relationships/chart" Target="../charts/chart59.xml"/><Relationship Id="rId5" Type="http://schemas.openxmlformats.org/officeDocument/2006/relationships/chart" Target="../charts/chart53.xml"/><Relationship Id="rId10" Type="http://schemas.openxmlformats.org/officeDocument/2006/relationships/chart" Target="../charts/chart58.xml"/><Relationship Id="rId4" Type="http://schemas.openxmlformats.org/officeDocument/2006/relationships/chart" Target="../charts/chart52.xml"/><Relationship Id="rId9" Type="http://schemas.openxmlformats.org/officeDocument/2006/relationships/chart" Target="../charts/chart57.xml"/></Relationships>
</file>

<file path=xl/drawings/_rels/drawing44.xml.rels><?xml version="1.0" encoding="UTF-8" standalone="yes"?>
<Relationships xmlns="http://schemas.openxmlformats.org/package/2006/relationships"><Relationship Id="rId3" Type="http://schemas.openxmlformats.org/officeDocument/2006/relationships/chart" Target="../charts/chart60.xml"/><Relationship Id="rId2" Type="http://schemas.openxmlformats.org/officeDocument/2006/relationships/hyperlink" Target="#'TABLERO INDICADORES'!B69"/><Relationship Id="rId1" Type="http://schemas.openxmlformats.org/officeDocument/2006/relationships/image" Target="../media/image1.png"/><Relationship Id="rId4" Type="http://schemas.openxmlformats.org/officeDocument/2006/relationships/chart" Target="../charts/chart61.xml"/></Relationships>
</file>

<file path=xl/drawings/_rels/drawing45.xml.rels><?xml version="1.0" encoding="UTF-8" standalone="yes"?>
<Relationships xmlns="http://schemas.openxmlformats.org/package/2006/relationships"><Relationship Id="rId2" Type="http://schemas.openxmlformats.org/officeDocument/2006/relationships/hyperlink" Target="#'TABLERO INDICADORES'!B70"/><Relationship Id="rId1" Type="http://schemas.openxmlformats.org/officeDocument/2006/relationships/image" Target="../media/image1.png"/></Relationships>
</file>

<file path=xl/drawings/_rels/drawing46.xml.rels><?xml version="1.0" encoding="UTF-8" standalone="yes"?>
<Relationships xmlns="http://schemas.openxmlformats.org/package/2006/relationships"><Relationship Id="rId2" Type="http://schemas.openxmlformats.org/officeDocument/2006/relationships/chart" Target="../charts/chart62.xml"/><Relationship Id="rId1" Type="http://schemas.openxmlformats.org/officeDocument/2006/relationships/hyperlink" Target="#'TABLERO INDICADORES'!B72"/></Relationships>
</file>

<file path=xl/drawings/_rels/drawing47.xml.rels><?xml version="1.0" encoding="UTF-8" standalone="yes"?>
<Relationships xmlns="http://schemas.openxmlformats.org/package/2006/relationships"><Relationship Id="rId1" Type="http://schemas.openxmlformats.org/officeDocument/2006/relationships/hyperlink" Target="#'TABLERO INDICADORES'!B73"/></Relationships>
</file>

<file path=xl/drawings/_rels/drawing48.xml.rels><?xml version="1.0" encoding="UTF-8" standalone="yes"?>
<Relationships xmlns="http://schemas.openxmlformats.org/package/2006/relationships"><Relationship Id="rId3" Type="http://schemas.openxmlformats.org/officeDocument/2006/relationships/chart" Target="../charts/chart63.xml"/><Relationship Id="rId2" Type="http://schemas.openxmlformats.org/officeDocument/2006/relationships/hyperlink" Target="#'TABLERO INDICADORES'!B74"/><Relationship Id="rId1" Type="http://schemas.openxmlformats.org/officeDocument/2006/relationships/image" Target="../media/image1.png"/></Relationships>
</file>

<file path=xl/drawings/_rels/drawing49.xml.rels><?xml version="1.0" encoding="UTF-8" standalone="yes"?>
<Relationships xmlns="http://schemas.openxmlformats.org/package/2006/relationships"><Relationship Id="rId3" Type="http://schemas.openxmlformats.org/officeDocument/2006/relationships/chart" Target="../charts/chart64.xml"/><Relationship Id="rId2" Type="http://schemas.openxmlformats.org/officeDocument/2006/relationships/image" Target="../media/image1.png"/><Relationship Id="rId1" Type="http://schemas.openxmlformats.org/officeDocument/2006/relationships/hyperlink" Target="#'TABLERO INDICADORES'!B75"/></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hyperlink" Target="#'TABLERO INDICADORES'!B19"/><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hyperlink" Target="#'TABLERO INDICADORES'!B32"/><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hyperlink" Target="#'TABLERO INDICADORES'!B20"/><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hyperlink" Target="#'TABLERO INDICADORES'!B22"/><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3" Type="http://schemas.openxmlformats.org/officeDocument/2006/relationships/chart" Target="../charts/chart7.xml"/><Relationship Id="rId2" Type="http://schemas.openxmlformats.org/officeDocument/2006/relationships/hyperlink" Target="#'TABLERO INDICADORES'!B23"/><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488856</xdr:colOff>
      <xdr:row>0</xdr:row>
      <xdr:rowOff>0</xdr:rowOff>
    </xdr:from>
    <xdr:to>
      <xdr:col>0</xdr:col>
      <xdr:colOff>1126085</xdr:colOff>
      <xdr:row>3</xdr:row>
      <xdr:rowOff>127000</xdr:rowOff>
    </xdr:to>
    <xdr:pic>
      <xdr:nvPicPr>
        <xdr:cNvPr id="2" name="Picture 3" descr="C:\Users\andres.gonzalez\Desktop\SEDTOLIMA\Escritorio\Escudo_Gobernacion.png">
          <a:extLst>
            <a:ext uri="{FF2B5EF4-FFF2-40B4-BE49-F238E27FC236}">
              <a16:creationId xmlns:a16="http://schemas.microsoft.com/office/drawing/2014/main" id="{2C3B879A-1174-D0C2-67DF-2565F3CCDAE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88856" y="0"/>
          <a:ext cx="637229" cy="612775"/>
        </a:xfrm>
        <a:prstGeom prst="rect">
          <a:avLst/>
        </a:prstGeom>
        <a:noFill/>
        <a:effectLst>
          <a:outerShdw blurRad="50800" dist="38100" dir="2700000" algn="tl" rotWithShape="0">
            <a:prstClr val="black">
              <a:alpha val="40000"/>
            </a:prstClr>
          </a:outerShdw>
        </a:effec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79541</xdr:colOff>
      <xdr:row>1</xdr:row>
      <xdr:rowOff>87630</xdr:rowOff>
    </xdr:from>
    <xdr:to>
      <xdr:col>0</xdr:col>
      <xdr:colOff>624993</xdr:colOff>
      <xdr:row>3</xdr:row>
      <xdr:rowOff>128449</xdr:rowOff>
    </xdr:to>
    <xdr:pic>
      <xdr:nvPicPr>
        <xdr:cNvPr id="2" name="Picture 3" descr="C:\Users\andres.gonzalez\Desktop\SEDTOLIMA\Escritorio\Escudo_Gobernacion.png">
          <a:extLst>
            <a:ext uri="{FF2B5EF4-FFF2-40B4-BE49-F238E27FC236}">
              <a16:creationId xmlns:a16="http://schemas.microsoft.com/office/drawing/2014/main" id="{89FA4272-51B7-ED2B-5B2E-09FD6F30044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9541" y="278130"/>
          <a:ext cx="545452" cy="405254"/>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89756</xdr:colOff>
      <xdr:row>19</xdr:row>
      <xdr:rowOff>89590</xdr:rowOff>
    </xdr:from>
    <xdr:to>
      <xdr:col>0</xdr:col>
      <xdr:colOff>637324</xdr:colOff>
      <xdr:row>21</xdr:row>
      <xdr:rowOff>150006</xdr:rowOff>
    </xdr:to>
    <xdr:pic>
      <xdr:nvPicPr>
        <xdr:cNvPr id="3" name="Picture 3" descr="C:\Users\andres.gonzalez\Desktop\SEDTOLIMA\Escritorio\Escudo_Gobernacion.png">
          <a:extLst>
            <a:ext uri="{FF2B5EF4-FFF2-40B4-BE49-F238E27FC236}">
              <a16:creationId xmlns:a16="http://schemas.microsoft.com/office/drawing/2014/main" id="{2249E647-3437-E73A-46D7-6AC48FA9B3F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9756" y="8604112"/>
          <a:ext cx="547568" cy="416568"/>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1</xdr:row>
      <xdr:rowOff>8283</xdr:rowOff>
    </xdr:from>
    <xdr:to>
      <xdr:col>12</xdr:col>
      <xdr:colOff>331094</xdr:colOff>
      <xdr:row>5</xdr:row>
      <xdr:rowOff>162029</xdr:rowOff>
    </xdr:to>
    <xdr:sp macro="" textlink="">
      <xdr:nvSpPr>
        <xdr:cNvPr id="5" name="5 Flecha izquierda">
          <a:hlinkClick xmlns:r="http://schemas.openxmlformats.org/officeDocument/2006/relationships" r:id="rId2"/>
          <a:extLst>
            <a:ext uri="{FF2B5EF4-FFF2-40B4-BE49-F238E27FC236}">
              <a16:creationId xmlns:a16="http://schemas.microsoft.com/office/drawing/2014/main" id="{26EBDD69-C65F-4DF1-1B95-778BDE51F310}"/>
            </a:ext>
          </a:extLst>
        </xdr:cNvPr>
        <xdr:cNvSpPr/>
      </xdr:nvSpPr>
      <xdr:spPr>
        <a:xfrm>
          <a:off x="10270435" y="198783"/>
          <a:ext cx="1093094" cy="874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marL="171450" indent="-171450" algn="ctr">
            <a:buFont typeface="Arial" panose="020B0604020202020204" pitchFamily="34" charset="0"/>
            <a:buChar char="•"/>
          </a:pPr>
          <a:r>
            <a:rPr lang="es-CO" sz="1100" b="1" baseline="0"/>
            <a:t> INICIO</a:t>
          </a:r>
        </a:p>
        <a:p>
          <a:pPr algn="ctr"/>
          <a:endParaRPr lang="es-CO" sz="1600" b="1"/>
        </a:p>
      </xdr:txBody>
    </xdr:sp>
    <xdr:clientData/>
  </xdr:twoCellAnchor>
  <xdr:twoCellAnchor>
    <xdr:from>
      <xdr:col>1</xdr:col>
      <xdr:colOff>0</xdr:colOff>
      <xdr:row>34</xdr:row>
      <xdr:rowOff>161925</xdr:rowOff>
    </xdr:from>
    <xdr:to>
      <xdr:col>10</xdr:col>
      <xdr:colOff>38100</xdr:colOff>
      <xdr:row>65</xdr:row>
      <xdr:rowOff>57150</xdr:rowOff>
    </xdr:to>
    <xdr:graphicFrame macro="">
      <xdr:nvGraphicFramePr>
        <xdr:cNvPr id="21351279" name="3 Gráfico">
          <a:extLst>
            <a:ext uri="{FF2B5EF4-FFF2-40B4-BE49-F238E27FC236}">
              <a16:creationId xmlns:a16="http://schemas.microsoft.com/office/drawing/2014/main" id="{6AA2A622-C27B-60CB-5825-6B0D802029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85874</xdr:colOff>
      <xdr:row>1</xdr:row>
      <xdr:rowOff>82363</xdr:rowOff>
    </xdr:from>
    <xdr:to>
      <xdr:col>0</xdr:col>
      <xdr:colOff>631378</xdr:colOff>
      <xdr:row>3</xdr:row>
      <xdr:rowOff>115474</xdr:rowOff>
    </xdr:to>
    <xdr:pic>
      <xdr:nvPicPr>
        <xdr:cNvPr id="2" name="Picture 3" descr="C:\Users\andres.gonzalez\Desktop\SEDTOLIMA\Escritorio\Escudo_Gobernacion.png">
          <a:extLst>
            <a:ext uri="{FF2B5EF4-FFF2-40B4-BE49-F238E27FC236}">
              <a16:creationId xmlns:a16="http://schemas.microsoft.com/office/drawing/2014/main" id="{ACF2A4D7-5268-B70E-0CC3-0523C0BA92C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874" y="272863"/>
          <a:ext cx="545504" cy="391699"/>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124348</xdr:colOff>
      <xdr:row>19</xdr:row>
      <xdr:rowOff>84231</xdr:rowOff>
    </xdr:from>
    <xdr:to>
      <xdr:col>0</xdr:col>
      <xdr:colOff>673597</xdr:colOff>
      <xdr:row>21</xdr:row>
      <xdr:rowOff>136838</xdr:rowOff>
    </xdr:to>
    <xdr:pic>
      <xdr:nvPicPr>
        <xdr:cNvPr id="3" name="Picture 3" descr="C:\Users\andres.gonzalez\Desktop\SEDTOLIMA\Escritorio\Escudo_Gobernacion.png">
          <a:extLst>
            <a:ext uri="{FF2B5EF4-FFF2-40B4-BE49-F238E27FC236}">
              <a16:creationId xmlns:a16="http://schemas.microsoft.com/office/drawing/2014/main" id="{DDD08E58-DB1C-EB5B-DDC0-638E9C53356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24348" y="8208496"/>
          <a:ext cx="549249" cy="399989"/>
        </a:xfrm>
        <a:prstGeom prst="rect">
          <a:avLst/>
        </a:prstGeom>
        <a:noFill/>
        <a:effectLst>
          <a:outerShdw blurRad="50800" dist="38100" dir="2700000" algn="tl" rotWithShape="0">
            <a:prstClr val="black">
              <a:alpha val="40000"/>
            </a:prstClr>
          </a:outerShdw>
        </a:effectLst>
      </xdr:spPr>
    </xdr:pic>
    <xdr:clientData/>
  </xdr:twoCellAnchor>
  <xdr:twoCellAnchor>
    <xdr:from>
      <xdr:col>12</xdr:col>
      <xdr:colOff>0</xdr:colOff>
      <xdr:row>1</xdr:row>
      <xdr:rowOff>44824</xdr:rowOff>
    </xdr:from>
    <xdr:to>
      <xdr:col>13</xdr:col>
      <xdr:colOff>331094</xdr:colOff>
      <xdr:row>6</xdr:row>
      <xdr:rowOff>56304</xdr:rowOff>
    </xdr:to>
    <xdr:sp macro="" textlink="">
      <xdr:nvSpPr>
        <xdr:cNvPr id="5" name="5 Flecha izquierda">
          <a:hlinkClick xmlns:r="http://schemas.openxmlformats.org/officeDocument/2006/relationships" r:id="rId2"/>
          <a:extLst>
            <a:ext uri="{FF2B5EF4-FFF2-40B4-BE49-F238E27FC236}">
              <a16:creationId xmlns:a16="http://schemas.microsoft.com/office/drawing/2014/main" id="{62D64F87-D3A4-AC40-7091-2C012355BE96}"/>
            </a:ext>
          </a:extLst>
        </xdr:cNvPr>
        <xdr:cNvSpPr/>
      </xdr:nvSpPr>
      <xdr:spPr>
        <a:xfrm>
          <a:off x="11721353" y="235324"/>
          <a:ext cx="1093094" cy="874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0</xdr:col>
      <xdr:colOff>419100</xdr:colOff>
      <xdr:row>35</xdr:row>
      <xdr:rowOff>0</xdr:rowOff>
    </xdr:from>
    <xdr:to>
      <xdr:col>10</xdr:col>
      <xdr:colOff>0</xdr:colOff>
      <xdr:row>69</xdr:row>
      <xdr:rowOff>19050</xdr:rowOff>
    </xdr:to>
    <xdr:graphicFrame macro="">
      <xdr:nvGraphicFramePr>
        <xdr:cNvPr id="21352303" name="4 Gráfico">
          <a:extLst>
            <a:ext uri="{FF2B5EF4-FFF2-40B4-BE49-F238E27FC236}">
              <a16:creationId xmlns:a16="http://schemas.microsoft.com/office/drawing/2014/main" id="{BAF1BCED-0373-7240-9A51-4A6D659ED7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220345</xdr:colOff>
      <xdr:row>1</xdr:row>
      <xdr:rowOff>87630</xdr:rowOff>
    </xdr:from>
    <xdr:to>
      <xdr:col>0</xdr:col>
      <xdr:colOff>769756</xdr:colOff>
      <xdr:row>3</xdr:row>
      <xdr:rowOff>128570</xdr:rowOff>
    </xdr:to>
    <xdr:pic>
      <xdr:nvPicPr>
        <xdr:cNvPr id="2" name="Picture 3" descr="C:\Users\andres.gonzalez\Desktop\SEDTOLIMA\Escritorio\Escudo_Gobernacion.png">
          <a:extLst>
            <a:ext uri="{FF2B5EF4-FFF2-40B4-BE49-F238E27FC236}">
              <a16:creationId xmlns:a16="http://schemas.microsoft.com/office/drawing/2014/main" id="{474FCD97-59C6-20A4-A6CC-DCB02A9FD83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20345" y="268605"/>
          <a:ext cx="549411" cy="402890"/>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196850</xdr:colOff>
      <xdr:row>19</xdr:row>
      <xdr:rowOff>63500</xdr:rowOff>
    </xdr:from>
    <xdr:to>
      <xdr:col>0</xdr:col>
      <xdr:colOff>763391</xdr:colOff>
      <xdr:row>21</xdr:row>
      <xdr:rowOff>134712</xdr:rowOff>
    </xdr:to>
    <xdr:pic>
      <xdr:nvPicPr>
        <xdr:cNvPr id="3" name="Picture 3" descr="C:\Users\andres.gonzalez\Desktop\SEDTOLIMA\Escritorio\Escudo_Gobernacion.png">
          <a:extLst>
            <a:ext uri="{FF2B5EF4-FFF2-40B4-BE49-F238E27FC236}">
              <a16:creationId xmlns:a16="http://schemas.microsoft.com/office/drawing/2014/main" id="{6DBA0DE5-8C07-14A0-9F18-DB72C0E4B2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850" y="7664450"/>
          <a:ext cx="566541" cy="423637"/>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220345</xdr:colOff>
      <xdr:row>1</xdr:row>
      <xdr:rowOff>87630</xdr:rowOff>
    </xdr:from>
    <xdr:to>
      <xdr:col>0</xdr:col>
      <xdr:colOff>769756</xdr:colOff>
      <xdr:row>3</xdr:row>
      <xdr:rowOff>128570</xdr:rowOff>
    </xdr:to>
    <xdr:pic>
      <xdr:nvPicPr>
        <xdr:cNvPr id="4" name="Picture 3" descr="C:\Users\andres.gonzalez\Desktop\SEDTOLIMA\Escritorio\Escudo_Gobernacion.png">
          <a:extLst>
            <a:ext uri="{FF2B5EF4-FFF2-40B4-BE49-F238E27FC236}">
              <a16:creationId xmlns:a16="http://schemas.microsoft.com/office/drawing/2014/main" id="{BBF0554B-D215-639F-2CDE-44A5AB57790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20345" y="268605"/>
          <a:ext cx="549411" cy="402890"/>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196850</xdr:colOff>
      <xdr:row>19</xdr:row>
      <xdr:rowOff>63500</xdr:rowOff>
    </xdr:from>
    <xdr:to>
      <xdr:col>0</xdr:col>
      <xdr:colOff>763391</xdr:colOff>
      <xdr:row>21</xdr:row>
      <xdr:rowOff>134712</xdr:rowOff>
    </xdr:to>
    <xdr:pic>
      <xdr:nvPicPr>
        <xdr:cNvPr id="5" name="Picture 3" descr="C:\Users\andres.gonzalez\Desktop\SEDTOLIMA\Escritorio\Escudo_Gobernacion.png">
          <a:extLst>
            <a:ext uri="{FF2B5EF4-FFF2-40B4-BE49-F238E27FC236}">
              <a16:creationId xmlns:a16="http://schemas.microsoft.com/office/drawing/2014/main" id="{8BC829F0-B88A-EA11-CB28-267A49E4040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850" y="7664450"/>
          <a:ext cx="566541" cy="423637"/>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1</xdr:row>
      <xdr:rowOff>0</xdr:rowOff>
    </xdr:from>
    <xdr:to>
      <xdr:col>12</xdr:col>
      <xdr:colOff>331094</xdr:colOff>
      <xdr:row>6</xdr:row>
      <xdr:rowOff>7558</xdr:rowOff>
    </xdr:to>
    <xdr:sp macro="" textlink="">
      <xdr:nvSpPr>
        <xdr:cNvPr id="7" name="5 Flecha izquierda">
          <a:hlinkClick xmlns:r="http://schemas.openxmlformats.org/officeDocument/2006/relationships" r:id="rId2"/>
          <a:extLst>
            <a:ext uri="{FF2B5EF4-FFF2-40B4-BE49-F238E27FC236}">
              <a16:creationId xmlns:a16="http://schemas.microsoft.com/office/drawing/2014/main" id="{D202969A-9685-766A-46C6-DED71165908D}"/>
            </a:ext>
          </a:extLst>
        </xdr:cNvPr>
        <xdr:cNvSpPr/>
      </xdr:nvSpPr>
      <xdr:spPr>
        <a:xfrm>
          <a:off x="11496675" y="180975"/>
          <a:ext cx="1093094" cy="874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1</xdr:col>
      <xdr:colOff>0</xdr:colOff>
      <xdr:row>34</xdr:row>
      <xdr:rowOff>161925</xdr:rowOff>
    </xdr:from>
    <xdr:to>
      <xdr:col>9</xdr:col>
      <xdr:colOff>857250</xdr:colOff>
      <xdr:row>71</xdr:row>
      <xdr:rowOff>47625</xdr:rowOff>
    </xdr:to>
    <xdr:graphicFrame macro="">
      <xdr:nvGraphicFramePr>
        <xdr:cNvPr id="21355815" name="9 Gráfico">
          <a:extLst>
            <a:ext uri="{FF2B5EF4-FFF2-40B4-BE49-F238E27FC236}">
              <a16:creationId xmlns:a16="http://schemas.microsoft.com/office/drawing/2014/main" id="{89EE335F-27FC-0D7C-44AB-604EE4A9FE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220345</xdr:colOff>
      <xdr:row>1</xdr:row>
      <xdr:rowOff>104775</xdr:rowOff>
    </xdr:from>
    <xdr:to>
      <xdr:col>1</xdr:col>
      <xdr:colOff>3797</xdr:colOff>
      <xdr:row>3</xdr:row>
      <xdr:rowOff>128480</xdr:rowOff>
    </xdr:to>
    <xdr:pic>
      <xdr:nvPicPr>
        <xdr:cNvPr id="2" name="Picture 3" descr="C:\Users\andres.gonzalez\Desktop\SEDTOLIMA\Escritorio\Escudo_Gobernacion.png">
          <a:extLst>
            <a:ext uri="{FF2B5EF4-FFF2-40B4-BE49-F238E27FC236}">
              <a16:creationId xmlns:a16="http://schemas.microsoft.com/office/drawing/2014/main" id="{4037D0FB-F506-67FE-A69B-8D2820C5219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20345" y="285750"/>
          <a:ext cx="545452" cy="385655"/>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213995</xdr:colOff>
      <xdr:row>18</xdr:row>
      <xdr:rowOff>73025</xdr:rowOff>
    </xdr:from>
    <xdr:to>
      <xdr:col>0</xdr:col>
      <xdr:colOff>761563</xdr:colOff>
      <xdr:row>20</xdr:row>
      <xdr:rowOff>134823</xdr:rowOff>
    </xdr:to>
    <xdr:pic>
      <xdr:nvPicPr>
        <xdr:cNvPr id="3" name="Picture 3" descr="C:\Users\andres.gonzalez\Desktop\SEDTOLIMA\Escritorio\Escudo_Gobernacion.png">
          <a:extLst>
            <a:ext uri="{FF2B5EF4-FFF2-40B4-BE49-F238E27FC236}">
              <a16:creationId xmlns:a16="http://schemas.microsoft.com/office/drawing/2014/main" id="{934EC327-0140-2083-4526-358B787DDE2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13995" y="6731000"/>
          <a:ext cx="547568" cy="414223"/>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220345</xdr:colOff>
      <xdr:row>1</xdr:row>
      <xdr:rowOff>104775</xdr:rowOff>
    </xdr:from>
    <xdr:to>
      <xdr:col>1</xdr:col>
      <xdr:colOff>3797</xdr:colOff>
      <xdr:row>3</xdr:row>
      <xdr:rowOff>128480</xdr:rowOff>
    </xdr:to>
    <xdr:pic>
      <xdr:nvPicPr>
        <xdr:cNvPr id="4" name="Picture 3" descr="C:\Users\andres.gonzalez\Desktop\SEDTOLIMA\Escritorio\Escudo_Gobernacion.png">
          <a:extLst>
            <a:ext uri="{FF2B5EF4-FFF2-40B4-BE49-F238E27FC236}">
              <a16:creationId xmlns:a16="http://schemas.microsoft.com/office/drawing/2014/main" id="{53ECFA52-65EF-013A-AAD8-DFAC1A8FA0B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20345" y="285750"/>
          <a:ext cx="545452" cy="385655"/>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213995</xdr:colOff>
      <xdr:row>18</xdr:row>
      <xdr:rowOff>73025</xdr:rowOff>
    </xdr:from>
    <xdr:to>
      <xdr:col>0</xdr:col>
      <xdr:colOff>761563</xdr:colOff>
      <xdr:row>20</xdr:row>
      <xdr:rowOff>134823</xdr:rowOff>
    </xdr:to>
    <xdr:pic>
      <xdr:nvPicPr>
        <xdr:cNvPr id="5" name="Picture 3" descr="C:\Users\andres.gonzalez\Desktop\SEDTOLIMA\Escritorio\Escudo_Gobernacion.png">
          <a:extLst>
            <a:ext uri="{FF2B5EF4-FFF2-40B4-BE49-F238E27FC236}">
              <a16:creationId xmlns:a16="http://schemas.microsoft.com/office/drawing/2014/main" id="{17C5FED3-E566-E085-2FBE-148212985D8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13995" y="6731000"/>
          <a:ext cx="547568" cy="414223"/>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1</xdr:row>
      <xdr:rowOff>0</xdr:rowOff>
    </xdr:from>
    <xdr:to>
      <xdr:col>12</xdr:col>
      <xdr:colOff>331094</xdr:colOff>
      <xdr:row>5</xdr:row>
      <xdr:rowOff>169483</xdr:rowOff>
    </xdr:to>
    <xdr:sp macro="" textlink="">
      <xdr:nvSpPr>
        <xdr:cNvPr id="7" name="5 Flecha izquierda">
          <a:hlinkClick xmlns:r="http://schemas.openxmlformats.org/officeDocument/2006/relationships" r:id="rId2"/>
          <a:extLst>
            <a:ext uri="{FF2B5EF4-FFF2-40B4-BE49-F238E27FC236}">
              <a16:creationId xmlns:a16="http://schemas.microsoft.com/office/drawing/2014/main" id="{1EBD2BE7-08AA-56C7-FFC4-A91A48E676BB}"/>
            </a:ext>
          </a:extLst>
        </xdr:cNvPr>
        <xdr:cNvSpPr/>
      </xdr:nvSpPr>
      <xdr:spPr>
        <a:xfrm>
          <a:off x="10953750" y="180975"/>
          <a:ext cx="1093094" cy="874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1</xdr:col>
      <xdr:colOff>0</xdr:colOff>
      <xdr:row>34</xdr:row>
      <xdr:rowOff>0</xdr:rowOff>
    </xdr:from>
    <xdr:to>
      <xdr:col>9</xdr:col>
      <xdr:colOff>76200</xdr:colOff>
      <xdr:row>67</xdr:row>
      <xdr:rowOff>66675</xdr:rowOff>
    </xdr:to>
    <xdr:graphicFrame macro="">
      <xdr:nvGraphicFramePr>
        <xdr:cNvPr id="21356839" name="9 Gráfico">
          <a:extLst>
            <a:ext uri="{FF2B5EF4-FFF2-40B4-BE49-F238E27FC236}">
              <a16:creationId xmlns:a16="http://schemas.microsoft.com/office/drawing/2014/main" id="{25E0F1C4-1C7D-FB22-45F1-640C108ED1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4.xml><?xml version="1.0" encoding="utf-8"?>
<xdr:wsDr xmlns:xdr="http://schemas.openxmlformats.org/drawingml/2006/spreadsheetDrawing" xmlns:a="http://schemas.openxmlformats.org/drawingml/2006/main">
  <xdr:oneCellAnchor>
    <xdr:from>
      <xdr:col>0</xdr:col>
      <xdr:colOff>152179</xdr:colOff>
      <xdr:row>1</xdr:row>
      <xdr:rowOff>86967</xdr:rowOff>
    </xdr:from>
    <xdr:ext cx="356917" cy="397546"/>
    <xdr:pic>
      <xdr:nvPicPr>
        <xdr:cNvPr id="2" name="Picture 3" descr="C:\Users\andres.gonzalez\Desktop\SEDTOLIMA\Escritorio\Escudo_Gobernacion.png">
          <a:extLst>
            <a:ext uri="{FF2B5EF4-FFF2-40B4-BE49-F238E27FC236}">
              <a16:creationId xmlns:a16="http://schemas.microsoft.com/office/drawing/2014/main" id="{4A35D293-FE73-3A4A-AC60-C168143354A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52179" y="269184"/>
          <a:ext cx="356917" cy="397546"/>
        </a:xfrm>
        <a:prstGeom prst="rect">
          <a:avLst/>
        </a:prstGeom>
        <a:noFill/>
        <a:effectLst>
          <a:outerShdw blurRad="50800" dist="38100" dir="2700000" algn="tl" rotWithShape="0">
            <a:prstClr val="black">
              <a:alpha val="40000"/>
            </a:prstClr>
          </a:outerShdw>
        </a:effectLst>
      </xdr:spPr>
    </xdr:pic>
    <xdr:clientData/>
  </xdr:oneCellAnchor>
  <xdr:oneCellAnchor>
    <xdr:from>
      <xdr:col>0</xdr:col>
      <xdr:colOff>205850</xdr:colOff>
      <xdr:row>18</xdr:row>
      <xdr:rowOff>7427</xdr:rowOff>
    </xdr:from>
    <xdr:ext cx="402534" cy="433381"/>
    <xdr:pic>
      <xdr:nvPicPr>
        <xdr:cNvPr id="3" name="Picture 3" descr="C:\Users\andres.gonzalez\Desktop\SEDTOLIMA\Escritorio\Escudo_Gobernacion.png">
          <a:extLst>
            <a:ext uri="{FF2B5EF4-FFF2-40B4-BE49-F238E27FC236}">
              <a16:creationId xmlns:a16="http://schemas.microsoft.com/office/drawing/2014/main" id="{A14DD916-5161-DFA5-B4D6-159C1BB97F4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05850" y="6575536"/>
          <a:ext cx="402534" cy="433381"/>
        </a:xfrm>
        <a:prstGeom prst="rect">
          <a:avLst/>
        </a:prstGeom>
        <a:noFill/>
        <a:effectLst>
          <a:outerShdw blurRad="50800" dist="38100" dir="2700000" algn="tl" rotWithShape="0">
            <a:prstClr val="black">
              <a:alpha val="40000"/>
            </a:prstClr>
          </a:outerShdw>
        </a:effectLst>
      </xdr:spPr>
    </xdr:pic>
    <xdr:clientData/>
  </xdr:oneCellAnchor>
  <xdr:twoCellAnchor>
    <xdr:from>
      <xdr:col>11</xdr:col>
      <xdr:colOff>0</xdr:colOff>
      <xdr:row>1</xdr:row>
      <xdr:rowOff>0</xdr:rowOff>
    </xdr:from>
    <xdr:to>
      <xdr:col>12</xdr:col>
      <xdr:colOff>331094</xdr:colOff>
      <xdr:row>5</xdr:row>
      <xdr:rowOff>162028</xdr:rowOff>
    </xdr:to>
    <xdr:sp macro="" textlink="">
      <xdr:nvSpPr>
        <xdr:cNvPr id="7" name="5 Flecha izquierda">
          <a:hlinkClick xmlns:r="http://schemas.openxmlformats.org/officeDocument/2006/relationships" r:id="rId2"/>
          <a:extLst>
            <a:ext uri="{FF2B5EF4-FFF2-40B4-BE49-F238E27FC236}">
              <a16:creationId xmlns:a16="http://schemas.microsoft.com/office/drawing/2014/main" id="{CCD2E1C3-8CEF-4C69-5EB5-B5EED36BBD64}"/>
            </a:ext>
          </a:extLst>
        </xdr:cNvPr>
        <xdr:cNvSpPr/>
      </xdr:nvSpPr>
      <xdr:spPr>
        <a:xfrm>
          <a:off x="9624391" y="182217"/>
          <a:ext cx="1093094" cy="874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1</xdr:col>
      <xdr:colOff>0</xdr:colOff>
      <xdr:row>34</xdr:row>
      <xdr:rowOff>0</xdr:rowOff>
    </xdr:from>
    <xdr:to>
      <xdr:col>9</xdr:col>
      <xdr:colOff>1028700</xdr:colOff>
      <xdr:row>65</xdr:row>
      <xdr:rowOff>57150</xdr:rowOff>
    </xdr:to>
    <xdr:graphicFrame macro="">
      <xdr:nvGraphicFramePr>
        <xdr:cNvPr id="21355375" name="Gráfico 6">
          <a:extLst>
            <a:ext uri="{FF2B5EF4-FFF2-40B4-BE49-F238E27FC236}">
              <a16:creationId xmlns:a16="http://schemas.microsoft.com/office/drawing/2014/main" id="{D817E45B-C3E1-BC80-4EB8-C984258E91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238125</xdr:colOff>
      <xdr:row>1</xdr:row>
      <xdr:rowOff>95251</xdr:rowOff>
    </xdr:from>
    <xdr:to>
      <xdr:col>0</xdr:col>
      <xdr:colOff>1111250</xdr:colOff>
      <xdr:row>3</xdr:row>
      <xdr:rowOff>142875</xdr:rowOff>
    </xdr:to>
    <xdr:pic>
      <xdr:nvPicPr>
        <xdr:cNvPr id="2" name="Picture 3" descr="C:\Users\andres.gonzalez\Desktop\SEDTOLIMA\Escritorio\Escudo_Gobernacion.png">
          <a:extLst>
            <a:ext uri="{FF2B5EF4-FFF2-40B4-BE49-F238E27FC236}">
              <a16:creationId xmlns:a16="http://schemas.microsoft.com/office/drawing/2014/main" id="{480D9A76-19B2-79B7-B9FE-579EB9E5098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38125" y="276226"/>
          <a:ext cx="873125" cy="657224"/>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217712</xdr:colOff>
      <xdr:row>18</xdr:row>
      <xdr:rowOff>95249</xdr:rowOff>
    </xdr:from>
    <xdr:to>
      <xdr:col>0</xdr:col>
      <xdr:colOff>1059656</xdr:colOff>
      <xdr:row>20</xdr:row>
      <xdr:rowOff>112027</xdr:rowOff>
    </xdr:to>
    <xdr:pic>
      <xdr:nvPicPr>
        <xdr:cNvPr id="3" name="Picture 3" descr="C:\Users\andres.gonzalez\Desktop\SEDTOLIMA\Escritorio\Escudo_Gobernacion.png">
          <a:extLst>
            <a:ext uri="{FF2B5EF4-FFF2-40B4-BE49-F238E27FC236}">
              <a16:creationId xmlns:a16="http://schemas.microsoft.com/office/drawing/2014/main" id="{DEC13395-1BE8-0615-1804-B9847AF902B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17712" y="7305674"/>
          <a:ext cx="841944" cy="607328"/>
        </a:xfrm>
        <a:prstGeom prst="rect">
          <a:avLst/>
        </a:prstGeom>
        <a:noFill/>
        <a:effectLst>
          <a:outerShdw blurRad="50800" dist="38100" dir="2700000" algn="tl" rotWithShape="0">
            <a:prstClr val="black">
              <a:alpha val="40000"/>
            </a:prstClr>
          </a:outerShdw>
        </a:effectLst>
      </xdr:spPr>
    </xdr:pic>
    <xdr:clientData/>
  </xdr:twoCellAnchor>
  <xdr:twoCellAnchor>
    <xdr:from>
      <xdr:col>10</xdr:col>
      <xdr:colOff>833441</xdr:colOff>
      <xdr:row>0</xdr:row>
      <xdr:rowOff>178593</xdr:rowOff>
    </xdr:from>
    <xdr:to>
      <xdr:col>11</xdr:col>
      <xdr:colOff>714379</xdr:colOff>
      <xdr:row>4</xdr:row>
      <xdr:rowOff>166687</xdr:rowOff>
    </xdr:to>
    <xdr:sp macro="" textlink="">
      <xdr:nvSpPr>
        <xdr:cNvPr id="5" name="5 Flecha izquierda">
          <a:hlinkClick xmlns:r="http://schemas.openxmlformats.org/officeDocument/2006/relationships" r:id="rId2"/>
          <a:extLst>
            <a:ext uri="{FF2B5EF4-FFF2-40B4-BE49-F238E27FC236}">
              <a16:creationId xmlns:a16="http://schemas.microsoft.com/office/drawing/2014/main" id="{94A64987-261E-44D7-29CD-A1327DD76667}"/>
            </a:ext>
          </a:extLst>
        </xdr:cNvPr>
        <xdr:cNvSpPr/>
      </xdr:nvSpPr>
      <xdr:spPr>
        <a:xfrm>
          <a:off x="13346910" y="178593"/>
          <a:ext cx="1285875" cy="1095375"/>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1</xdr:col>
      <xdr:colOff>0</xdr:colOff>
      <xdr:row>37</xdr:row>
      <xdr:rowOff>0</xdr:rowOff>
    </xdr:from>
    <xdr:to>
      <xdr:col>8</xdr:col>
      <xdr:colOff>276225</xdr:colOff>
      <xdr:row>71</xdr:row>
      <xdr:rowOff>161925</xdr:rowOff>
    </xdr:to>
    <xdr:graphicFrame macro="">
      <xdr:nvGraphicFramePr>
        <xdr:cNvPr id="15553391" name="Gráfico 51">
          <a:extLst>
            <a:ext uri="{FF2B5EF4-FFF2-40B4-BE49-F238E27FC236}">
              <a16:creationId xmlns:a16="http://schemas.microsoft.com/office/drawing/2014/main" id="{4470FAAD-9109-2E47-B6A1-72649B70865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238125</xdr:colOff>
      <xdr:row>1</xdr:row>
      <xdr:rowOff>95251</xdr:rowOff>
    </xdr:from>
    <xdr:to>
      <xdr:col>1</xdr:col>
      <xdr:colOff>79375</xdr:colOff>
      <xdr:row>3</xdr:row>
      <xdr:rowOff>142875</xdr:rowOff>
    </xdr:to>
    <xdr:pic>
      <xdr:nvPicPr>
        <xdr:cNvPr id="2" name="Picture 3" descr="C:\Users\andres.gonzalez\Desktop\SEDTOLIMA\Escritorio\Escudo_Gobernacion.png">
          <a:extLst>
            <a:ext uri="{FF2B5EF4-FFF2-40B4-BE49-F238E27FC236}">
              <a16:creationId xmlns:a16="http://schemas.microsoft.com/office/drawing/2014/main" id="{722AC5E8-9A53-D7F8-0A7D-91628B4651A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38125" y="276226"/>
          <a:ext cx="869950" cy="657224"/>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217712</xdr:colOff>
      <xdr:row>18</xdr:row>
      <xdr:rowOff>95249</xdr:rowOff>
    </xdr:from>
    <xdr:to>
      <xdr:col>1</xdr:col>
      <xdr:colOff>27781</xdr:colOff>
      <xdr:row>20</xdr:row>
      <xdr:rowOff>112027</xdr:rowOff>
    </xdr:to>
    <xdr:pic>
      <xdr:nvPicPr>
        <xdr:cNvPr id="3" name="Picture 3" descr="C:\Users\andres.gonzalez\Desktop\SEDTOLIMA\Escritorio\Escudo_Gobernacion.png">
          <a:extLst>
            <a:ext uri="{FF2B5EF4-FFF2-40B4-BE49-F238E27FC236}">
              <a16:creationId xmlns:a16="http://schemas.microsoft.com/office/drawing/2014/main" id="{2CEDAA29-7FF8-71D4-3BEC-03F18186A16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17712" y="8315324"/>
          <a:ext cx="838769" cy="607328"/>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3</xdr:row>
      <xdr:rowOff>0</xdr:rowOff>
    </xdr:from>
    <xdr:to>
      <xdr:col>11</xdr:col>
      <xdr:colOff>968747</xdr:colOff>
      <xdr:row>5</xdr:row>
      <xdr:rowOff>275789</xdr:rowOff>
    </xdr:to>
    <xdr:sp macro="" textlink="">
      <xdr:nvSpPr>
        <xdr:cNvPr id="5" name="5 Flecha izquierda">
          <a:hlinkClick xmlns:r="http://schemas.openxmlformats.org/officeDocument/2006/relationships" r:id="rId2"/>
          <a:extLst>
            <a:ext uri="{FF2B5EF4-FFF2-40B4-BE49-F238E27FC236}">
              <a16:creationId xmlns:a16="http://schemas.microsoft.com/office/drawing/2014/main" id="{675BF180-94EB-9C48-7BC6-9084D29B2C26}"/>
            </a:ext>
          </a:extLst>
        </xdr:cNvPr>
        <xdr:cNvSpPr/>
      </xdr:nvSpPr>
      <xdr:spPr>
        <a:xfrm>
          <a:off x="12520083" y="793750"/>
          <a:ext cx="968747" cy="77320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1</xdr:col>
      <xdr:colOff>0</xdr:colOff>
      <xdr:row>35</xdr:row>
      <xdr:rowOff>0</xdr:rowOff>
    </xdr:from>
    <xdr:to>
      <xdr:col>7</xdr:col>
      <xdr:colOff>419100</xdr:colOff>
      <xdr:row>72</xdr:row>
      <xdr:rowOff>76200</xdr:rowOff>
    </xdr:to>
    <xdr:graphicFrame macro="">
      <xdr:nvGraphicFramePr>
        <xdr:cNvPr id="15554415" name="Gráfico 51">
          <a:extLst>
            <a:ext uri="{FF2B5EF4-FFF2-40B4-BE49-F238E27FC236}">
              <a16:creationId xmlns:a16="http://schemas.microsoft.com/office/drawing/2014/main" id="{AEFCBA29-131C-2D45-7A14-DC03647CC5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238125</xdr:colOff>
      <xdr:row>1</xdr:row>
      <xdr:rowOff>95251</xdr:rowOff>
    </xdr:from>
    <xdr:to>
      <xdr:col>0</xdr:col>
      <xdr:colOff>1111250</xdr:colOff>
      <xdr:row>3</xdr:row>
      <xdr:rowOff>142875</xdr:rowOff>
    </xdr:to>
    <xdr:pic>
      <xdr:nvPicPr>
        <xdr:cNvPr id="2" name="Picture 3" descr="C:\Users\andres.gonzalez\Desktop\SEDTOLIMA\Escritorio\Escudo_Gobernacion.png">
          <a:extLst>
            <a:ext uri="{FF2B5EF4-FFF2-40B4-BE49-F238E27FC236}">
              <a16:creationId xmlns:a16="http://schemas.microsoft.com/office/drawing/2014/main" id="{209563CB-BA46-C861-A767-B8385019EC3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38125" y="276226"/>
          <a:ext cx="873125" cy="657224"/>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217712</xdr:colOff>
      <xdr:row>18</xdr:row>
      <xdr:rowOff>95249</xdr:rowOff>
    </xdr:from>
    <xdr:to>
      <xdr:col>0</xdr:col>
      <xdr:colOff>1059656</xdr:colOff>
      <xdr:row>20</xdr:row>
      <xdr:rowOff>112028</xdr:rowOff>
    </xdr:to>
    <xdr:pic>
      <xdr:nvPicPr>
        <xdr:cNvPr id="3" name="Picture 3" descr="C:\Users\andres.gonzalez\Desktop\SEDTOLIMA\Escritorio\Escudo_Gobernacion.png">
          <a:extLst>
            <a:ext uri="{FF2B5EF4-FFF2-40B4-BE49-F238E27FC236}">
              <a16:creationId xmlns:a16="http://schemas.microsoft.com/office/drawing/2014/main" id="{5F3D6333-396A-B823-0929-43F965B3C6C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17712" y="7639049"/>
          <a:ext cx="841944" cy="607329"/>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2</xdr:row>
      <xdr:rowOff>0</xdr:rowOff>
    </xdr:from>
    <xdr:to>
      <xdr:col>11</xdr:col>
      <xdr:colOff>968747</xdr:colOff>
      <xdr:row>5</xdr:row>
      <xdr:rowOff>622</xdr:rowOff>
    </xdr:to>
    <xdr:sp macro="" textlink="">
      <xdr:nvSpPr>
        <xdr:cNvPr id="5" name="5 Flecha izquierda">
          <a:hlinkClick xmlns:r="http://schemas.openxmlformats.org/officeDocument/2006/relationships" r:id="rId2"/>
          <a:extLst>
            <a:ext uri="{FF2B5EF4-FFF2-40B4-BE49-F238E27FC236}">
              <a16:creationId xmlns:a16="http://schemas.microsoft.com/office/drawing/2014/main" id="{EEEE6955-1AE2-D778-7FA7-FE71FAE57CDC}"/>
            </a:ext>
          </a:extLst>
        </xdr:cNvPr>
        <xdr:cNvSpPr/>
      </xdr:nvSpPr>
      <xdr:spPr>
        <a:xfrm>
          <a:off x="13409083" y="486833"/>
          <a:ext cx="968747" cy="77320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1</xdr:col>
      <xdr:colOff>0</xdr:colOff>
      <xdr:row>36</xdr:row>
      <xdr:rowOff>0</xdr:rowOff>
    </xdr:from>
    <xdr:to>
      <xdr:col>8</xdr:col>
      <xdr:colOff>933450</xdr:colOff>
      <xdr:row>64</xdr:row>
      <xdr:rowOff>133350</xdr:rowOff>
    </xdr:to>
    <xdr:graphicFrame macro="">
      <xdr:nvGraphicFramePr>
        <xdr:cNvPr id="15555439" name="Gráfico 3">
          <a:extLst>
            <a:ext uri="{FF2B5EF4-FFF2-40B4-BE49-F238E27FC236}">
              <a16:creationId xmlns:a16="http://schemas.microsoft.com/office/drawing/2014/main" id="{1C5D931F-2AF3-A406-232D-29081D0896F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238125</xdr:colOff>
      <xdr:row>1</xdr:row>
      <xdr:rowOff>95251</xdr:rowOff>
    </xdr:from>
    <xdr:to>
      <xdr:col>0</xdr:col>
      <xdr:colOff>1111250</xdr:colOff>
      <xdr:row>3</xdr:row>
      <xdr:rowOff>142875</xdr:rowOff>
    </xdr:to>
    <xdr:pic>
      <xdr:nvPicPr>
        <xdr:cNvPr id="2" name="Picture 3" descr="C:\Users\andres.gonzalez\Desktop\SEDTOLIMA\Escritorio\Escudo_Gobernacion.png">
          <a:extLst>
            <a:ext uri="{FF2B5EF4-FFF2-40B4-BE49-F238E27FC236}">
              <a16:creationId xmlns:a16="http://schemas.microsoft.com/office/drawing/2014/main" id="{CCCE2A1E-E49A-65C8-9B3F-5C433065E5D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38125" y="276226"/>
          <a:ext cx="873125" cy="657224"/>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217712</xdr:colOff>
      <xdr:row>18</xdr:row>
      <xdr:rowOff>95249</xdr:rowOff>
    </xdr:from>
    <xdr:to>
      <xdr:col>0</xdr:col>
      <xdr:colOff>1059656</xdr:colOff>
      <xdr:row>20</xdr:row>
      <xdr:rowOff>112028</xdr:rowOff>
    </xdr:to>
    <xdr:pic>
      <xdr:nvPicPr>
        <xdr:cNvPr id="3" name="Picture 3" descr="C:\Users\andres.gonzalez\Desktop\SEDTOLIMA\Escritorio\Escudo_Gobernacion.png">
          <a:extLst>
            <a:ext uri="{FF2B5EF4-FFF2-40B4-BE49-F238E27FC236}">
              <a16:creationId xmlns:a16="http://schemas.microsoft.com/office/drawing/2014/main" id="{F573366D-CD38-E04C-4843-120A5892A18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17712" y="7296149"/>
          <a:ext cx="841944" cy="607329"/>
        </a:xfrm>
        <a:prstGeom prst="rect">
          <a:avLst/>
        </a:prstGeom>
        <a:noFill/>
        <a:effectLst>
          <a:outerShdw blurRad="50800" dist="38100" dir="2700000" algn="tl" rotWithShape="0">
            <a:prstClr val="black">
              <a:alpha val="40000"/>
            </a:prstClr>
          </a:outerShdw>
        </a:effectLst>
      </xdr:spPr>
    </xdr:pic>
    <xdr:clientData/>
  </xdr:twoCellAnchor>
  <xdr:twoCellAnchor>
    <xdr:from>
      <xdr:col>10</xdr:col>
      <xdr:colOff>1375834</xdr:colOff>
      <xdr:row>2</xdr:row>
      <xdr:rowOff>190500</xdr:rowOff>
    </xdr:from>
    <xdr:to>
      <xdr:col>11</xdr:col>
      <xdr:colOff>1185334</xdr:colOff>
      <xdr:row>6</xdr:row>
      <xdr:rowOff>95873</xdr:rowOff>
    </xdr:to>
    <xdr:sp macro="" textlink="">
      <xdr:nvSpPr>
        <xdr:cNvPr id="5" name="5 Flecha izquierda">
          <a:hlinkClick xmlns:r="http://schemas.openxmlformats.org/officeDocument/2006/relationships" r:id="rId2"/>
          <a:extLst>
            <a:ext uri="{FF2B5EF4-FFF2-40B4-BE49-F238E27FC236}">
              <a16:creationId xmlns:a16="http://schemas.microsoft.com/office/drawing/2014/main" id="{4D2CAE41-8AAA-21D0-64C7-3AB2843078A0}"/>
            </a:ext>
          </a:extLst>
        </xdr:cNvPr>
        <xdr:cNvSpPr/>
      </xdr:nvSpPr>
      <xdr:spPr>
        <a:xfrm>
          <a:off x="12890501" y="677333"/>
          <a:ext cx="1206500" cy="1006040"/>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0</xdr:col>
      <xdr:colOff>582084</xdr:colOff>
      <xdr:row>36</xdr:row>
      <xdr:rowOff>74083</xdr:rowOff>
    </xdr:from>
    <xdr:to>
      <xdr:col>7</xdr:col>
      <xdr:colOff>121838</xdr:colOff>
      <xdr:row>69</xdr:row>
      <xdr:rowOff>3221</xdr:rowOff>
    </xdr:to>
    <xdr:graphicFrame macro="">
      <xdr:nvGraphicFramePr>
        <xdr:cNvPr id="4" name="Gráfico 5">
          <a:extLst>
            <a:ext uri="{FF2B5EF4-FFF2-40B4-BE49-F238E27FC236}">
              <a16:creationId xmlns:a16="http://schemas.microsoft.com/office/drawing/2014/main" id="{7CC89F7B-A0C9-40D3-8E58-5D9C37E877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xdr:colOff>
      <xdr:row>1</xdr:row>
      <xdr:rowOff>257176</xdr:rowOff>
    </xdr:from>
    <xdr:to>
      <xdr:col>0</xdr:col>
      <xdr:colOff>695325</xdr:colOff>
      <xdr:row>3</xdr:row>
      <xdr:rowOff>342900</xdr:rowOff>
    </xdr:to>
    <xdr:pic>
      <xdr:nvPicPr>
        <xdr:cNvPr id="2" name="Picture 3" descr="C:\Users\andres.gonzalez\Desktop\SEDTOLIMA\Escritorio\Escudo_Gobernacion.png">
          <a:extLst>
            <a:ext uri="{FF2B5EF4-FFF2-40B4-BE49-F238E27FC236}">
              <a16:creationId xmlns:a16="http://schemas.microsoft.com/office/drawing/2014/main" id="{FF304A57-BB19-3447-E539-1EDE647A824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 y="428626"/>
          <a:ext cx="695324" cy="733424"/>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103412</xdr:colOff>
      <xdr:row>18</xdr:row>
      <xdr:rowOff>117475</xdr:rowOff>
    </xdr:from>
    <xdr:to>
      <xdr:col>0</xdr:col>
      <xdr:colOff>646984</xdr:colOff>
      <xdr:row>20</xdr:row>
      <xdr:rowOff>91168</xdr:rowOff>
    </xdr:to>
    <xdr:pic>
      <xdr:nvPicPr>
        <xdr:cNvPr id="3" name="Picture 3" descr="C:\Users\andres.gonzalez\Desktop\SEDTOLIMA\Escritorio\Escudo_Gobernacion.png">
          <a:extLst>
            <a:ext uri="{FF2B5EF4-FFF2-40B4-BE49-F238E27FC236}">
              <a16:creationId xmlns:a16="http://schemas.microsoft.com/office/drawing/2014/main" id="{374DAE0D-7CE4-F8F5-3166-3763641262B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3412" y="6737350"/>
          <a:ext cx="543572" cy="545193"/>
        </a:xfrm>
        <a:prstGeom prst="rect">
          <a:avLst/>
        </a:prstGeom>
        <a:noFill/>
        <a:effectLst>
          <a:outerShdw blurRad="50800" dist="38100" dir="2700000" algn="tl" rotWithShape="0">
            <a:prstClr val="black">
              <a:alpha val="40000"/>
            </a:prstClr>
          </a:outerShdw>
        </a:effectLst>
      </xdr:spPr>
    </xdr:pic>
    <xdr:clientData/>
  </xdr:twoCellAnchor>
  <xdr:twoCellAnchor>
    <xdr:from>
      <xdr:col>10</xdr:col>
      <xdr:colOff>1375834</xdr:colOff>
      <xdr:row>2</xdr:row>
      <xdr:rowOff>190500</xdr:rowOff>
    </xdr:from>
    <xdr:to>
      <xdr:col>11</xdr:col>
      <xdr:colOff>1185334</xdr:colOff>
      <xdr:row>6</xdr:row>
      <xdr:rowOff>95873</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84FB7AC2-0358-CD4E-EB20-B3EE3DDA9211}"/>
            </a:ext>
          </a:extLst>
        </xdr:cNvPr>
        <xdr:cNvSpPr/>
      </xdr:nvSpPr>
      <xdr:spPr>
        <a:xfrm>
          <a:off x="12872509" y="676275"/>
          <a:ext cx="1209675" cy="100074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1</xdr:col>
      <xdr:colOff>0</xdr:colOff>
      <xdr:row>34</xdr:row>
      <xdr:rowOff>0</xdr:rowOff>
    </xdr:from>
    <xdr:to>
      <xdr:col>9</xdr:col>
      <xdr:colOff>104775</xdr:colOff>
      <xdr:row>58</xdr:row>
      <xdr:rowOff>95250</xdr:rowOff>
    </xdr:to>
    <xdr:graphicFrame macro="">
      <xdr:nvGraphicFramePr>
        <xdr:cNvPr id="23811951" name="Gráfico 6">
          <a:extLst>
            <a:ext uri="{FF2B5EF4-FFF2-40B4-BE49-F238E27FC236}">
              <a16:creationId xmlns:a16="http://schemas.microsoft.com/office/drawing/2014/main" id="{4B17D33D-8008-5922-F3A4-C2C996CB487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16</xdr:row>
      <xdr:rowOff>0</xdr:rowOff>
    </xdr:from>
    <xdr:to>
      <xdr:col>6</xdr:col>
      <xdr:colOff>9525</xdr:colOff>
      <xdr:row>16</xdr:row>
      <xdr:rowOff>0</xdr:rowOff>
    </xdr:to>
    <xdr:sp macro="" textlink="">
      <xdr:nvSpPr>
        <xdr:cNvPr id="2" name="Line 1">
          <a:extLst>
            <a:ext uri="{FF2B5EF4-FFF2-40B4-BE49-F238E27FC236}">
              <a16:creationId xmlns:a16="http://schemas.microsoft.com/office/drawing/2014/main" id="{F22B18B5-712A-4135-9700-F48B53ABFC23}"/>
            </a:ext>
          </a:extLst>
        </xdr:cNvPr>
        <xdr:cNvSpPr>
          <a:spLocks noChangeShapeType="1"/>
        </xdr:cNvSpPr>
      </xdr:nvSpPr>
      <xdr:spPr bwMode="auto">
        <a:xfrm flipH="1" flipV="1">
          <a:off x="8686800" y="8324850"/>
          <a:ext cx="95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30958</xdr:colOff>
      <xdr:row>1</xdr:row>
      <xdr:rowOff>127000</xdr:rowOff>
    </xdr:from>
    <xdr:to>
      <xdr:col>0</xdr:col>
      <xdr:colOff>935833</xdr:colOff>
      <xdr:row>3</xdr:row>
      <xdr:rowOff>226218</xdr:rowOff>
    </xdr:to>
    <xdr:pic>
      <xdr:nvPicPr>
        <xdr:cNvPr id="3" name="Picture 3" descr="C:\Users\andres.gonzalez\Desktop\SEDTOLIMA\Escritorio\Escudo_Gobernacion.png">
          <a:extLst>
            <a:ext uri="{FF2B5EF4-FFF2-40B4-BE49-F238E27FC236}">
              <a16:creationId xmlns:a16="http://schemas.microsoft.com/office/drawing/2014/main" id="{5E30EE34-F136-4104-BFEA-B114936FCCC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0958" y="307975"/>
          <a:ext cx="901366" cy="708818"/>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71438</xdr:colOff>
      <xdr:row>17</xdr:row>
      <xdr:rowOff>114300</xdr:rowOff>
    </xdr:from>
    <xdr:to>
      <xdr:col>0</xdr:col>
      <xdr:colOff>904876</xdr:colOff>
      <xdr:row>19</xdr:row>
      <xdr:rowOff>217981</xdr:rowOff>
    </xdr:to>
    <xdr:pic>
      <xdr:nvPicPr>
        <xdr:cNvPr id="4" name="Picture 3" descr="C:\Users\andres.gonzalez\Desktop\SEDTOLIMA\Escritorio\Escudo_Gobernacion.png">
          <a:extLst>
            <a:ext uri="{FF2B5EF4-FFF2-40B4-BE49-F238E27FC236}">
              <a16:creationId xmlns:a16="http://schemas.microsoft.com/office/drawing/2014/main" id="{66A01C30-371F-4CDF-BF77-08F5EA5D1FD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8" y="8601075"/>
          <a:ext cx="829929" cy="694231"/>
        </a:xfrm>
        <a:prstGeom prst="rect">
          <a:avLst/>
        </a:prstGeom>
        <a:noFill/>
        <a:effectLst>
          <a:outerShdw blurRad="50800" dist="38100" dir="2700000" algn="tl" rotWithShape="0">
            <a:prstClr val="black">
              <a:alpha val="40000"/>
            </a:prstClr>
          </a:outerShdw>
        </a:effectLst>
      </xdr:spPr>
    </xdr:pic>
    <xdr:clientData/>
  </xdr:twoCellAnchor>
  <xdr:twoCellAnchor>
    <xdr:from>
      <xdr:col>15</xdr:col>
      <xdr:colOff>0</xdr:colOff>
      <xdr:row>1</xdr:row>
      <xdr:rowOff>0</xdr:rowOff>
    </xdr:from>
    <xdr:to>
      <xdr:col>16</xdr:col>
      <xdr:colOff>138641</xdr:colOff>
      <xdr:row>3</xdr:row>
      <xdr:rowOff>324473</xdr:rowOff>
    </xdr:to>
    <xdr:sp macro="" textlink="">
      <xdr:nvSpPr>
        <xdr:cNvPr id="5" name="5 Flecha izquierda">
          <a:hlinkClick xmlns:r="http://schemas.openxmlformats.org/officeDocument/2006/relationships" r:id="rId2"/>
          <a:extLst>
            <a:ext uri="{FF2B5EF4-FFF2-40B4-BE49-F238E27FC236}">
              <a16:creationId xmlns:a16="http://schemas.microsoft.com/office/drawing/2014/main" id="{BC196F5F-4235-46CA-A45B-1DEABF619221}"/>
            </a:ext>
          </a:extLst>
        </xdr:cNvPr>
        <xdr:cNvSpPr/>
      </xdr:nvSpPr>
      <xdr:spPr>
        <a:xfrm>
          <a:off x="13868400" y="180975"/>
          <a:ext cx="900641" cy="91502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312960</xdr:colOff>
      <xdr:row>1</xdr:row>
      <xdr:rowOff>117928</xdr:rowOff>
    </xdr:from>
    <xdr:to>
      <xdr:col>0</xdr:col>
      <xdr:colOff>984249</xdr:colOff>
      <xdr:row>3</xdr:row>
      <xdr:rowOff>155117</xdr:rowOff>
    </xdr:to>
    <xdr:pic>
      <xdr:nvPicPr>
        <xdr:cNvPr id="2" name="Picture 3" descr="C:\Users\andres.gonzalez\Desktop\SEDTOLIMA\Escritorio\Escudo_Gobernacion.png">
          <a:extLst>
            <a:ext uri="{FF2B5EF4-FFF2-40B4-BE49-F238E27FC236}">
              <a16:creationId xmlns:a16="http://schemas.microsoft.com/office/drawing/2014/main" id="{3F0FA77E-5E0E-3321-F9CF-B80A91A5B98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12960" y="308428"/>
          <a:ext cx="671289" cy="646789"/>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217711</xdr:colOff>
      <xdr:row>18</xdr:row>
      <xdr:rowOff>95248</xdr:rowOff>
    </xdr:from>
    <xdr:to>
      <xdr:col>0</xdr:col>
      <xdr:colOff>1017626</xdr:colOff>
      <xdr:row>20</xdr:row>
      <xdr:rowOff>158749</xdr:rowOff>
    </xdr:to>
    <xdr:pic>
      <xdr:nvPicPr>
        <xdr:cNvPr id="3" name="Picture 3" descr="C:\Users\andres.gonzalez\Desktop\SEDTOLIMA\Escritorio\Escudo_Gobernacion.png">
          <a:extLst>
            <a:ext uri="{FF2B5EF4-FFF2-40B4-BE49-F238E27FC236}">
              <a16:creationId xmlns:a16="http://schemas.microsoft.com/office/drawing/2014/main" id="{F944B715-168D-D41F-7EC8-AB84AE3DA42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17711" y="7010398"/>
          <a:ext cx="799915" cy="654051"/>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312960</xdr:colOff>
      <xdr:row>1</xdr:row>
      <xdr:rowOff>117928</xdr:rowOff>
    </xdr:from>
    <xdr:to>
      <xdr:col>0</xdr:col>
      <xdr:colOff>984249</xdr:colOff>
      <xdr:row>3</xdr:row>
      <xdr:rowOff>155117</xdr:rowOff>
    </xdr:to>
    <xdr:pic>
      <xdr:nvPicPr>
        <xdr:cNvPr id="4" name="Picture 3" descr="C:\Users\andres.gonzalez\Desktop\SEDTOLIMA\Escritorio\Escudo_Gobernacion.png">
          <a:extLst>
            <a:ext uri="{FF2B5EF4-FFF2-40B4-BE49-F238E27FC236}">
              <a16:creationId xmlns:a16="http://schemas.microsoft.com/office/drawing/2014/main" id="{2070C7E0-413D-5371-5C9E-70D339E42B5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12960" y="308428"/>
          <a:ext cx="671289" cy="646789"/>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217711</xdr:colOff>
      <xdr:row>18</xdr:row>
      <xdr:rowOff>95248</xdr:rowOff>
    </xdr:from>
    <xdr:to>
      <xdr:col>0</xdr:col>
      <xdr:colOff>1017626</xdr:colOff>
      <xdr:row>20</xdr:row>
      <xdr:rowOff>158749</xdr:rowOff>
    </xdr:to>
    <xdr:pic>
      <xdr:nvPicPr>
        <xdr:cNvPr id="5" name="Picture 3" descr="C:\Users\andres.gonzalez\Desktop\SEDTOLIMA\Escritorio\Escudo_Gobernacion.png">
          <a:extLst>
            <a:ext uri="{FF2B5EF4-FFF2-40B4-BE49-F238E27FC236}">
              <a16:creationId xmlns:a16="http://schemas.microsoft.com/office/drawing/2014/main" id="{CBEB42D6-3F69-E5FF-E0BB-7AA6831A63A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17711" y="7010398"/>
          <a:ext cx="799915" cy="654051"/>
        </a:xfrm>
        <a:prstGeom prst="rect">
          <a:avLst/>
        </a:prstGeom>
        <a:noFill/>
        <a:effectLst>
          <a:outerShdw blurRad="50800" dist="38100" dir="2700000" algn="tl" rotWithShape="0">
            <a:prstClr val="black">
              <a:alpha val="40000"/>
            </a:prstClr>
          </a:outerShdw>
        </a:effectLst>
      </xdr:spPr>
    </xdr:pic>
    <xdr:clientData/>
  </xdr:twoCellAnchor>
  <xdr:twoCellAnchor>
    <xdr:from>
      <xdr:col>10</xdr:col>
      <xdr:colOff>1375834</xdr:colOff>
      <xdr:row>4</xdr:row>
      <xdr:rowOff>190500</xdr:rowOff>
    </xdr:from>
    <xdr:to>
      <xdr:col>11</xdr:col>
      <xdr:colOff>1185334</xdr:colOff>
      <xdr:row>8</xdr:row>
      <xdr:rowOff>95873</xdr:rowOff>
    </xdr:to>
    <xdr:sp macro="" textlink="">
      <xdr:nvSpPr>
        <xdr:cNvPr id="7" name="5 Flecha izquierda">
          <a:hlinkClick xmlns:r="http://schemas.openxmlformats.org/officeDocument/2006/relationships" r:id="rId2"/>
          <a:extLst>
            <a:ext uri="{FF2B5EF4-FFF2-40B4-BE49-F238E27FC236}">
              <a16:creationId xmlns:a16="http://schemas.microsoft.com/office/drawing/2014/main" id="{4389EBC2-13F2-1322-1682-10A5841ED19B}"/>
            </a:ext>
          </a:extLst>
        </xdr:cNvPr>
        <xdr:cNvSpPr/>
      </xdr:nvSpPr>
      <xdr:spPr>
        <a:xfrm>
          <a:off x="12872509" y="676275"/>
          <a:ext cx="1209675" cy="100074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2</xdr:col>
      <xdr:colOff>0</xdr:colOff>
      <xdr:row>41</xdr:row>
      <xdr:rowOff>0</xdr:rowOff>
    </xdr:from>
    <xdr:to>
      <xdr:col>5</xdr:col>
      <xdr:colOff>1209808</xdr:colOff>
      <xdr:row>69</xdr:row>
      <xdr:rowOff>22225</xdr:rowOff>
    </xdr:to>
    <xdr:graphicFrame macro="">
      <xdr:nvGraphicFramePr>
        <xdr:cNvPr id="8" name="Gráfico 7">
          <a:extLst>
            <a:ext uri="{FF2B5EF4-FFF2-40B4-BE49-F238E27FC236}">
              <a16:creationId xmlns:a16="http://schemas.microsoft.com/office/drawing/2014/main" id="{618044BA-3654-48D0-A162-4513EE85D10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130964</xdr:colOff>
      <xdr:row>1</xdr:row>
      <xdr:rowOff>71436</xdr:rowOff>
    </xdr:from>
    <xdr:to>
      <xdr:col>0</xdr:col>
      <xdr:colOff>855511</xdr:colOff>
      <xdr:row>3</xdr:row>
      <xdr:rowOff>148997</xdr:rowOff>
    </xdr:to>
    <xdr:pic>
      <xdr:nvPicPr>
        <xdr:cNvPr id="2" name="Picture 3" descr="C:\Users\andres.gonzalez\Desktop\SEDTOLIMA\Escritorio\Escudo_Gobernacion.png">
          <a:extLst>
            <a:ext uri="{FF2B5EF4-FFF2-40B4-BE49-F238E27FC236}">
              <a16:creationId xmlns:a16="http://schemas.microsoft.com/office/drawing/2014/main" id="{AA165005-9EE1-A70E-B80E-323F626B533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0964" y="252411"/>
          <a:ext cx="724547" cy="687161"/>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2</xdr:row>
      <xdr:rowOff>0</xdr:rowOff>
    </xdr:from>
    <xdr:to>
      <xdr:col>12</xdr:col>
      <xdr:colOff>331094</xdr:colOff>
      <xdr:row>5</xdr:row>
      <xdr:rowOff>112333</xdr:rowOff>
    </xdr:to>
    <xdr:sp macro="" textlink="">
      <xdr:nvSpPr>
        <xdr:cNvPr id="5" name="5 Flecha izquierda">
          <a:hlinkClick xmlns:r="http://schemas.openxmlformats.org/officeDocument/2006/relationships" r:id="rId2"/>
          <a:extLst>
            <a:ext uri="{FF2B5EF4-FFF2-40B4-BE49-F238E27FC236}">
              <a16:creationId xmlns:a16="http://schemas.microsoft.com/office/drawing/2014/main" id="{2CD01083-0DAA-40AD-331B-ACA1F215783D}"/>
            </a:ext>
          </a:extLst>
        </xdr:cNvPr>
        <xdr:cNvSpPr/>
      </xdr:nvSpPr>
      <xdr:spPr>
        <a:xfrm>
          <a:off x="13933714" y="476250"/>
          <a:ext cx="1093094" cy="874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editAs="oneCell">
    <xdr:from>
      <xdr:col>0</xdr:col>
      <xdr:colOff>6798</xdr:colOff>
      <xdr:row>18</xdr:row>
      <xdr:rowOff>44222</xdr:rowOff>
    </xdr:from>
    <xdr:to>
      <xdr:col>0</xdr:col>
      <xdr:colOff>738149</xdr:colOff>
      <xdr:row>22</xdr:row>
      <xdr:rowOff>88444</xdr:rowOff>
    </xdr:to>
    <xdr:pic>
      <xdr:nvPicPr>
        <xdr:cNvPr id="6" name="Picture 3" descr="C:\Users\andres.gonzalez\Desktop\SEDTOLIMA\Escritorio\Escudo_Gobernacion.png">
          <a:extLst>
            <a:ext uri="{FF2B5EF4-FFF2-40B4-BE49-F238E27FC236}">
              <a16:creationId xmlns:a16="http://schemas.microsoft.com/office/drawing/2014/main" id="{D590F200-F494-BB4D-24B9-1A90B06DDDE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798" y="7035572"/>
          <a:ext cx="731351" cy="691922"/>
        </a:xfrm>
        <a:prstGeom prst="rect">
          <a:avLst/>
        </a:prstGeom>
        <a:noFill/>
        <a:effectLst>
          <a:outerShdw blurRad="50800" dist="38100" dir="2700000" algn="tl" rotWithShape="0">
            <a:prstClr val="black">
              <a:alpha val="40000"/>
            </a:prstClr>
          </a:outerShdw>
        </a:effectLst>
      </xdr:spPr>
    </xdr:pic>
    <xdr:clientData/>
  </xdr:twoCellAnchor>
  <xdr:twoCellAnchor>
    <xdr:from>
      <xdr:col>1</xdr:col>
      <xdr:colOff>503464</xdr:colOff>
      <xdr:row>37</xdr:row>
      <xdr:rowOff>68035</xdr:rowOff>
    </xdr:from>
    <xdr:to>
      <xdr:col>12</xdr:col>
      <xdr:colOff>299357</xdr:colOff>
      <xdr:row>81</xdr:row>
      <xdr:rowOff>108857</xdr:rowOff>
    </xdr:to>
    <xdr:graphicFrame macro="">
      <xdr:nvGraphicFramePr>
        <xdr:cNvPr id="3" name="Gráfico 3">
          <a:extLst>
            <a:ext uri="{FF2B5EF4-FFF2-40B4-BE49-F238E27FC236}">
              <a16:creationId xmlns:a16="http://schemas.microsoft.com/office/drawing/2014/main" id="{E1E1A796-D5CA-4F34-A27B-23AC8D2494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42208</xdr:colOff>
      <xdr:row>1</xdr:row>
      <xdr:rowOff>40046</xdr:rowOff>
    </xdr:from>
    <xdr:to>
      <xdr:col>0</xdr:col>
      <xdr:colOff>766755</xdr:colOff>
      <xdr:row>3</xdr:row>
      <xdr:rowOff>117607</xdr:rowOff>
    </xdr:to>
    <xdr:pic>
      <xdr:nvPicPr>
        <xdr:cNvPr id="2" name="Picture 3" descr="C:\Users\andres.gonzalez\Desktop\SEDTOLIMA\Escritorio\Escudo_Gobernacion.png">
          <a:extLst>
            <a:ext uri="{FF2B5EF4-FFF2-40B4-BE49-F238E27FC236}">
              <a16:creationId xmlns:a16="http://schemas.microsoft.com/office/drawing/2014/main" id="{44A45D46-398C-9686-635A-0F4E1ACD2CC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2208" y="221021"/>
          <a:ext cx="724547" cy="687161"/>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100656</xdr:colOff>
      <xdr:row>18</xdr:row>
      <xdr:rowOff>28141</xdr:rowOff>
    </xdr:from>
    <xdr:to>
      <xdr:col>0</xdr:col>
      <xdr:colOff>825203</xdr:colOff>
      <xdr:row>20</xdr:row>
      <xdr:rowOff>129514</xdr:rowOff>
    </xdr:to>
    <xdr:pic>
      <xdr:nvPicPr>
        <xdr:cNvPr id="3" name="Picture 3" descr="C:\Users\andres.gonzalez\Desktop\SEDTOLIMA\Escritorio\Escudo_Gobernacion.png">
          <a:extLst>
            <a:ext uri="{FF2B5EF4-FFF2-40B4-BE49-F238E27FC236}">
              <a16:creationId xmlns:a16="http://schemas.microsoft.com/office/drawing/2014/main" id="{52B02F00-025E-3D89-224B-C9AC4FBA520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0656" y="6695641"/>
          <a:ext cx="724547" cy="691923"/>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42208</xdr:colOff>
      <xdr:row>1</xdr:row>
      <xdr:rowOff>40046</xdr:rowOff>
    </xdr:from>
    <xdr:to>
      <xdr:col>0</xdr:col>
      <xdr:colOff>766755</xdr:colOff>
      <xdr:row>3</xdr:row>
      <xdr:rowOff>117607</xdr:rowOff>
    </xdr:to>
    <xdr:pic>
      <xdr:nvPicPr>
        <xdr:cNvPr id="5" name="Picture 3" descr="C:\Users\andres.gonzalez\Desktop\SEDTOLIMA\Escritorio\Escudo_Gobernacion.png">
          <a:extLst>
            <a:ext uri="{FF2B5EF4-FFF2-40B4-BE49-F238E27FC236}">
              <a16:creationId xmlns:a16="http://schemas.microsoft.com/office/drawing/2014/main" id="{3B701192-7101-5B2C-3D85-7022B1B53B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2208" y="221021"/>
          <a:ext cx="724547" cy="687161"/>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100656</xdr:colOff>
      <xdr:row>18</xdr:row>
      <xdr:rowOff>28141</xdr:rowOff>
    </xdr:from>
    <xdr:to>
      <xdr:col>0</xdr:col>
      <xdr:colOff>825203</xdr:colOff>
      <xdr:row>20</xdr:row>
      <xdr:rowOff>129514</xdr:rowOff>
    </xdr:to>
    <xdr:pic>
      <xdr:nvPicPr>
        <xdr:cNvPr id="6" name="Picture 3" descr="C:\Users\andres.gonzalez\Desktop\SEDTOLIMA\Escritorio\Escudo_Gobernacion.png">
          <a:extLst>
            <a:ext uri="{FF2B5EF4-FFF2-40B4-BE49-F238E27FC236}">
              <a16:creationId xmlns:a16="http://schemas.microsoft.com/office/drawing/2014/main" id="{ECAF4563-23E7-0E04-6100-057468CC8FF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00656" y="6695641"/>
          <a:ext cx="724547" cy="691923"/>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1</xdr:row>
      <xdr:rowOff>0</xdr:rowOff>
    </xdr:from>
    <xdr:to>
      <xdr:col>12</xdr:col>
      <xdr:colOff>331094</xdr:colOff>
      <xdr:row>3</xdr:row>
      <xdr:rowOff>255208</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237F483F-6F7E-A690-C40B-F2183688C928}"/>
            </a:ext>
          </a:extLst>
        </xdr:cNvPr>
        <xdr:cNvSpPr/>
      </xdr:nvSpPr>
      <xdr:spPr>
        <a:xfrm>
          <a:off x="11787188" y="178594"/>
          <a:ext cx="1093094" cy="874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1</xdr:col>
      <xdr:colOff>0</xdr:colOff>
      <xdr:row>34</xdr:row>
      <xdr:rowOff>0</xdr:rowOff>
    </xdr:from>
    <xdr:to>
      <xdr:col>10</xdr:col>
      <xdr:colOff>38100</xdr:colOff>
      <xdr:row>43</xdr:row>
      <xdr:rowOff>476250</xdr:rowOff>
    </xdr:to>
    <xdr:graphicFrame macro="">
      <xdr:nvGraphicFramePr>
        <xdr:cNvPr id="21133607" name="Gráfico 51">
          <a:extLst>
            <a:ext uri="{FF2B5EF4-FFF2-40B4-BE49-F238E27FC236}">
              <a16:creationId xmlns:a16="http://schemas.microsoft.com/office/drawing/2014/main" id="{29D6A7B1-8FFC-EA4A-0F58-F1F54B9B48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76198</xdr:colOff>
      <xdr:row>1</xdr:row>
      <xdr:rowOff>25854</xdr:rowOff>
    </xdr:from>
    <xdr:to>
      <xdr:col>0</xdr:col>
      <xdr:colOff>962026</xdr:colOff>
      <xdr:row>3</xdr:row>
      <xdr:rowOff>180976</xdr:rowOff>
    </xdr:to>
    <xdr:pic>
      <xdr:nvPicPr>
        <xdr:cNvPr id="2" name="Picture 3" descr="C:\Users\andres.gonzalez\Desktop\SEDTOLIMA\Escritorio\Escudo_Gobernacion.png">
          <a:extLst>
            <a:ext uri="{FF2B5EF4-FFF2-40B4-BE49-F238E27FC236}">
              <a16:creationId xmlns:a16="http://schemas.microsoft.com/office/drawing/2014/main" id="{042F5C19-AB97-C164-B66B-0711C397A5B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6198" y="187779"/>
          <a:ext cx="885828" cy="764722"/>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117020</xdr:colOff>
      <xdr:row>18</xdr:row>
      <xdr:rowOff>111578</xdr:rowOff>
    </xdr:from>
    <xdr:to>
      <xdr:col>0</xdr:col>
      <xdr:colOff>942976</xdr:colOff>
      <xdr:row>20</xdr:row>
      <xdr:rowOff>161925</xdr:rowOff>
    </xdr:to>
    <xdr:pic>
      <xdr:nvPicPr>
        <xdr:cNvPr id="3" name="Picture 3" descr="C:\Users\andres.gonzalez\Desktop\SEDTOLIMA\Escritorio\Escudo_Gobernacion.png">
          <a:extLst>
            <a:ext uri="{FF2B5EF4-FFF2-40B4-BE49-F238E27FC236}">
              <a16:creationId xmlns:a16="http://schemas.microsoft.com/office/drawing/2014/main" id="{D088DFFF-C1B2-D686-1AC3-EDEE9F8972F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7020" y="7426778"/>
          <a:ext cx="825956" cy="640897"/>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217712</xdr:colOff>
      <xdr:row>1</xdr:row>
      <xdr:rowOff>68035</xdr:rowOff>
    </xdr:from>
    <xdr:to>
      <xdr:col>0</xdr:col>
      <xdr:colOff>942259</xdr:colOff>
      <xdr:row>3</xdr:row>
      <xdr:rowOff>166007</xdr:rowOff>
    </xdr:to>
    <xdr:pic>
      <xdr:nvPicPr>
        <xdr:cNvPr id="4" name="Picture 3" descr="C:\Users\andres.gonzalez\Desktop\SEDTOLIMA\Escritorio\Escudo_Gobernacion.png">
          <a:extLst>
            <a:ext uri="{FF2B5EF4-FFF2-40B4-BE49-F238E27FC236}">
              <a16:creationId xmlns:a16="http://schemas.microsoft.com/office/drawing/2014/main" id="{B9D79EA5-2FFB-4883-764B-A216EF7BE20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17712" y="229960"/>
          <a:ext cx="724547" cy="707572"/>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244926</xdr:colOff>
      <xdr:row>18</xdr:row>
      <xdr:rowOff>40821</xdr:rowOff>
    </xdr:from>
    <xdr:to>
      <xdr:col>0</xdr:col>
      <xdr:colOff>969473</xdr:colOff>
      <xdr:row>20</xdr:row>
      <xdr:rowOff>138793</xdr:rowOff>
    </xdr:to>
    <xdr:pic>
      <xdr:nvPicPr>
        <xdr:cNvPr id="5" name="Picture 3" descr="C:\Users\andres.gonzalez\Desktop\SEDTOLIMA\Escritorio\Escudo_Gobernacion.png">
          <a:extLst>
            <a:ext uri="{FF2B5EF4-FFF2-40B4-BE49-F238E27FC236}">
              <a16:creationId xmlns:a16="http://schemas.microsoft.com/office/drawing/2014/main" id="{005639DF-8BC8-33B4-6428-78284782265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44926" y="7356021"/>
          <a:ext cx="724547" cy="688522"/>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1</xdr:row>
      <xdr:rowOff>0</xdr:rowOff>
    </xdr:from>
    <xdr:to>
      <xdr:col>12</xdr:col>
      <xdr:colOff>331094</xdr:colOff>
      <xdr:row>3</xdr:row>
      <xdr:rowOff>275619</xdr:rowOff>
    </xdr:to>
    <xdr:sp macro="" textlink="">
      <xdr:nvSpPr>
        <xdr:cNvPr id="7" name="5 Flecha izquierda">
          <a:hlinkClick xmlns:r="http://schemas.openxmlformats.org/officeDocument/2006/relationships" r:id="rId2"/>
          <a:extLst>
            <a:ext uri="{FF2B5EF4-FFF2-40B4-BE49-F238E27FC236}">
              <a16:creationId xmlns:a16="http://schemas.microsoft.com/office/drawing/2014/main" id="{1A9D9988-5BC6-DEAA-7409-26A8F8E0394F}"/>
            </a:ext>
          </a:extLst>
        </xdr:cNvPr>
        <xdr:cNvSpPr/>
      </xdr:nvSpPr>
      <xdr:spPr>
        <a:xfrm>
          <a:off x="17485179" y="163286"/>
          <a:ext cx="1093094" cy="874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wsDr>
</file>

<file path=xl/drawings/drawing24.xml><?xml version="1.0" encoding="utf-8"?>
<xdr:wsDr xmlns:xdr="http://schemas.openxmlformats.org/drawingml/2006/spreadsheetDrawing" xmlns:a="http://schemas.openxmlformats.org/drawingml/2006/main">
  <xdr:oneCellAnchor>
    <xdr:from>
      <xdr:col>0</xdr:col>
      <xdr:colOff>81643</xdr:colOff>
      <xdr:row>0</xdr:row>
      <xdr:rowOff>43596</xdr:rowOff>
    </xdr:from>
    <xdr:ext cx="898071" cy="1075170"/>
    <xdr:pic>
      <xdr:nvPicPr>
        <xdr:cNvPr id="2" name="Picture 3" descr="C:\Users\andres.gonzalez\Desktop\SEDTOLIMA\Escritorio\Escudo_Gobernacion.png">
          <a:extLst>
            <a:ext uri="{FF2B5EF4-FFF2-40B4-BE49-F238E27FC236}">
              <a16:creationId xmlns:a16="http://schemas.microsoft.com/office/drawing/2014/main" id="{1BB1F1A0-1B77-150F-A140-36F8F720C7F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1643" y="43596"/>
          <a:ext cx="898071" cy="1075170"/>
        </a:xfrm>
        <a:prstGeom prst="rect">
          <a:avLst/>
        </a:prstGeom>
        <a:noFill/>
        <a:effectLst>
          <a:outerShdw blurRad="50800" dist="38100" dir="2700000" algn="tl" rotWithShape="0">
            <a:prstClr val="black">
              <a:alpha val="40000"/>
            </a:prstClr>
          </a:outerShdw>
        </a:effectLst>
      </xdr:spPr>
    </xdr:pic>
    <xdr:clientData/>
  </xdr:oneCellAnchor>
  <xdr:oneCellAnchor>
    <xdr:from>
      <xdr:col>0</xdr:col>
      <xdr:colOff>0</xdr:colOff>
      <xdr:row>20</xdr:row>
      <xdr:rowOff>62932</xdr:rowOff>
    </xdr:from>
    <xdr:ext cx="1320800" cy="1519237"/>
    <xdr:pic>
      <xdr:nvPicPr>
        <xdr:cNvPr id="3" name="Picture 3" descr="C:\Users\andres.gonzalez\Desktop\SEDTOLIMA\Escritorio\Escudo_Gobernacion.png">
          <a:extLst>
            <a:ext uri="{FF2B5EF4-FFF2-40B4-BE49-F238E27FC236}">
              <a16:creationId xmlns:a16="http://schemas.microsoft.com/office/drawing/2014/main" id="{D0CCD40F-488F-1D5B-5CAD-3913E242EF4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7560468"/>
          <a:ext cx="1320800" cy="1519237"/>
        </a:xfrm>
        <a:prstGeom prst="rect">
          <a:avLst/>
        </a:prstGeom>
        <a:noFill/>
        <a:effectLst>
          <a:outerShdw blurRad="50800" dist="38100" dir="2700000" algn="tl" rotWithShape="0">
            <a:prstClr val="black">
              <a:alpha val="40000"/>
            </a:prstClr>
          </a:outerShdw>
        </a:effectLst>
      </xdr:spPr>
    </xdr:pic>
    <xdr:clientData/>
  </xdr:oneCellAnchor>
  <xdr:oneCellAnchor>
    <xdr:from>
      <xdr:col>0</xdr:col>
      <xdr:colOff>86745</xdr:colOff>
      <xdr:row>29</xdr:row>
      <xdr:rowOff>152454</xdr:rowOff>
    </xdr:from>
    <xdr:ext cx="853850" cy="892235"/>
    <xdr:pic>
      <xdr:nvPicPr>
        <xdr:cNvPr id="4" name="Picture 3" descr="C:\Users\andres.gonzalez\Desktop\SEDTOLIMA\Escritorio\Escudo_Gobernacion.png">
          <a:extLst>
            <a:ext uri="{FF2B5EF4-FFF2-40B4-BE49-F238E27FC236}">
              <a16:creationId xmlns:a16="http://schemas.microsoft.com/office/drawing/2014/main" id="{08A91740-125D-F817-3C21-379519130B7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6745" y="8867829"/>
          <a:ext cx="853850" cy="892235"/>
        </a:xfrm>
        <a:prstGeom prst="rect">
          <a:avLst/>
        </a:prstGeom>
        <a:noFill/>
        <a:effectLst>
          <a:outerShdw blurRad="50800" dist="38100" dir="2700000" algn="tl" rotWithShape="0">
            <a:prstClr val="black">
              <a:alpha val="40000"/>
            </a:prstClr>
          </a:outerShdw>
        </a:effectLst>
      </xdr:spPr>
    </xdr:pic>
    <xdr:clientData/>
  </xdr:oneCellAnchor>
  <xdr:oneCellAnchor>
    <xdr:from>
      <xdr:col>0</xdr:col>
      <xdr:colOff>178595</xdr:colOff>
      <xdr:row>47</xdr:row>
      <xdr:rowOff>98470</xdr:rowOff>
    </xdr:from>
    <xdr:ext cx="702468" cy="699247"/>
    <xdr:pic>
      <xdr:nvPicPr>
        <xdr:cNvPr id="5" name="Picture 3" descr="C:\Users\andres.gonzalez\Desktop\SEDTOLIMA\Escritorio\Escudo_Gobernacion.png">
          <a:extLst>
            <a:ext uri="{FF2B5EF4-FFF2-40B4-BE49-F238E27FC236}">
              <a16:creationId xmlns:a16="http://schemas.microsoft.com/office/drawing/2014/main" id="{565821A6-5545-3BFC-D8D7-C6E1E606E4A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78595" y="11728495"/>
          <a:ext cx="702468" cy="699247"/>
        </a:xfrm>
        <a:prstGeom prst="rect">
          <a:avLst/>
        </a:prstGeom>
        <a:noFill/>
        <a:effectLst>
          <a:outerShdw blurRad="50800" dist="38100" dir="2700000" algn="tl" rotWithShape="0">
            <a:prstClr val="black">
              <a:alpha val="40000"/>
            </a:prstClr>
          </a:outerShdw>
        </a:effectLst>
      </xdr:spPr>
    </xdr:pic>
    <xdr:clientData/>
  </xdr:oneCellAnchor>
  <xdr:oneCellAnchor>
    <xdr:from>
      <xdr:col>11</xdr:col>
      <xdr:colOff>86745</xdr:colOff>
      <xdr:row>30</xdr:row>
      <xdr:rowOff>214312</xdr:rowOff>
    </xdr:from>
    <xdr:ext cx="623743" cy="651783"/>
    <xdr:pic>
      <xdr:nvPicPr>
        <xdr:cNvPr id="6" name="Picture 3" descr="C:\Users\andres.gonzalez\Desktop\SEDTOLIMA\Escritorio\Escudo_Gobernacion.png">
          <a:extLst>
            <a:ext uri="{FF2B5EF4-FFF2-40B4-BE49-F238E27FC236}">
              <a16:creationId xmlns:a16="http://schemas.microsoft.com/office/drawing/2014/main" id="{91343C2A-8D58-0252-84FC-249CC4343E0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468745" y="9043987"/>
          <a:ext cx="623743" cy="651783"/>
        </a:xfrm>
        <a:prstGeom prst="rect">
          <a:avLst/>
        </a:prstGeom>
        <a:noFill/>
        <a:effectLst>
          <a:outerShdw blurRad="50800" dist="38100" dir="2700000" algn="tl" rotWithShape="0">
            <a:prstClr val="black">
              <a:alpha val="40000"/>
            </a:prstClr>
          </a:outerShdw>
        </a:effectLst>
      </xdr:spPr>
    </xdr:pic>
    <xdr:clientData/>
  </xdr:oneCellAnchor>
  <xdr:oneCellAnchor>
    <xdr:from>
      <xdr:col>11</xdr:col>
      <xdr:colOff>178595</xdr:colOff>
      <xdr:row>47</xdr:row>
      <xdr:rowOff>98470</xdr:rowOff>
    </xdr:from>
    <xdr:ext cx="702468" cy="699247"/>
    <xdr:pic>
      <xdr:nvPicPr>
        <xdr:cNvPr id="7" name="Picture 3" descr="C:\Users\andres.gonzalez\Desktop\SEDTOLIMA\Escritorio\Escudo_Gobernacion.png">
          <a:extLst>
            <a:ext uri="{FF2B5EF4-FFF2-40B4-BE49-F238E27FC236}">
              <a16:creationId xmlns:a16="http://schemas.microsoft.com/office/drawing/2014/main" id="{46D0099E-B4A5-69CC-0BF6-FEE53C7C12C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60595" y="11728495"/>
          <a:ext cx="702468" cy="699247"/>
        </a:xfrm>
        <a:prstGeom prst="rect">
          <a:avLst/>
        </a:prstGeom>
        <a:noFill/>
        <a:effectLst>
          <a:outerShdw blurRad="50800" dist="38100" dir="2700000" algn="tl" rotWithShape="0">
            <a:prstClr val="black">
              <a:alpha val="40000"/>
            </a:prstClr>
          </a:outerShdw>
        </a:effectLst>
      </xdr:spPr>
    </xdr:pic>
    <xdr:clientData/>
  </xdr:oneCellAnchor>
  <xdr:oneCellAnchor>
    <xdr:from>
      <xdr:col>0</xdr:col>
      <xdr:colOff>253432</xdr:colOff>
      <xdr:row>62</xdr:row>
      <xdr:rowOff>128642</xdr:rowOff>
    </xdr:from>
    <xdr:ext cx="583323" cy="609546"/>
    <xdr:pic>
      <xdr:nvPicPr>
        <xdr:cNvPr id="8" name="Picture 3" descr="C:\Users\andres.gonzalez\Desktop\SEDTOLIMA\Escritorio\Escudo_Gobernacion.png">
          <a:extLst>
            <a:ext uri="{FF2B5EF4-FFF2-40B4-BE49-F238E27FC236}">
              <a16:creationId xmlns:a16="http://schemas.microsoft.com/office/drawing/2014/main" id="{EA8168AB-68CE-E3FD-1210-928B7876105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53432" y="13377917"/>
          <a:ext cx="583323" cy="609546"/>
        </a:xfrm>
        <a:prstGeom prst="rect">
          <a:avLst/>
        </a:prstGeom>
        <a:noFill/>
        <a:effectLst>
          <a:outerShdw blurRad="50800" dist="38100" dir="2700000" algn="tl" rotWithShape="0">
            <a:prstClr val="black">
              <a:alpha val="40000"/>
            </a:prstClr>
          </a:outerShdw>
        </a:effectLst>
      </xdr:spPr>
    </xdr:pic>
    <xdr:clientData/>
  </xdr:oneCellAnchor>
  <xdr:oneCellAnchor>
    <xdr:from>
      <xdr:col>0</xdr:col>
      <xdr:colOff>238127</xdr:colOff>
      <xdr:row>79</xdr:row>
      <xdr:rowOff>110376</xdr:rowOff>
    </xdr:from>
    <xdr:ext cx="535780" cy="533323"/>
    <xdr:pic>
      <xdr:nvPicPr>
        <xdr:cNvPr id="9" name="Picture 3" descr="C:\Users\andres.gonzalez\Desktop\SEDTOLIMA\Escritorio\Escudo_Gobernacion.png">
          <a:extLst>
            <a:ext uri="{FF2B5EF4-FFF2-40B4-BE49-F238E27FC236}">
              <a16:creationId xmlns:a16="http://schemas.microsoft.com/office/drawing/2014/main" id="{D21EFF92-293F-CAD7-A65F-55DD8783FE2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38127" y="16112376"/>
          <a:ext cx="535780" cy="533323"/>
        </a:xfrm>
        <a:prstGeom prst="rect">
          <a:avLst/>
        </a:prstGeom>
        <a:noFill/>
        <a:effectLst>
          <a:outerShdw blurRad="50800" dist="38100" dir="2700000" algn="tl" rotWithShape="0">
            <a:prstClr val="black">
              <a:alpha val="40000"/>
            </a:prstClr>
          </a:outerShdw>
        </a:effectLst>
      </xdr:spPr>
    </xdr:pic>
    <xdr:clientData/>
  </xdr:oneCellAnchor>
  <xdr:oneCellAnchor>
    <xdr:from>
      <xdr:col>11</xdr:col>
      <xdr:colOff>253432</xdr:colOff>
      <xdr:row>62</xdr:row>
      <xdr:rowOff>128642</xdr:rowOff>
    </xdr:from>
    <xdr:ext cx="583323" cy="609546"/>
    <xdr:pic>
      <xdr:nvPicPr>
        <xdr:cNvPr id="10" name="Picture 3" descr="C:\Users\andres.gonzalez\Desktop\SEDTOLIMA\Escritorio\Escudo_Gobernacion.png">
          <a:extLst>
            <a:ext uri="{FF2B5EF4-FFF2-40B4-BE49-F238E27FC236}">
              <a16:creationId xmlns:a16="http://schemas.microsoft.com/office/drawing/2014/main" id="{3A9E2B03-6C39-3402-217A-77D2B9B69D6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635432" y="13377917"/>
          <a:ext cx="583323" cy="609546"/>
        </a:xfrm>
        <a:prstGeom prst="rect">
          <a:avLst/>
        </a:prstGeom>
        <a:noFill/>
        <a:effectLst>
          <a:outerShdw blurRad="50800" dist="38100" dir="2700000" algn="tl" rotWithShape="0">
            <a:prstClr val="black">
              <a:alpha val="40000"/>
            </a:prstClr>
          </a:outerShdw>
        </a:effectLst>
      </xdr:spPr>
    </xdr:pic>
    <xdr:clientData/>
  </xdr:oneCellAnchor>
  <xdr:oneCellAnchor>
    <xdr:from>
      <xdr:col>11</xdr:col>
      <xdr:colOff>238127</xdr:colOff>
      <xdr:row>79</xdr:row>
      <xdr:rowOff>110376</xdr:rowOff>
    </xdr:from>
    <xdr:ext cx="535780" cy="533323"/>
    <xdr:pic>
      <xdr:nvPicPr>
        <xdr:cNvPr id="11" name="Picture 3" descr="C:\Users\andres.gonzalez\Desktop\SEDTOLIMA\Escritorio\Escudo_Gobernacion.png">
          <a:extLst>
            <a:ext uri="{FF2B5EF4-FFF2-40B4-BE49-F238E27FC236}">
              <a16:creationId xmlns:a16="http://schemas.microsoft.com/office/drawing/2014/main" id="{34143C12-A75D-CA72-0ADE-DB7D2A6C78F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620127" y="16112376"/>
          <a:ext cx="535780" cy="533323"/>
        </a:xfrm>
        <a:prstGeom prst="rect">
          <a:avLst/>
        </a:prstGeom>
        <a:noFill/>
        <a:effectLst>
          <a:outerShdw blurRad="50800" dist="38100" dir="2700000" algn="tl" rotWithShape="0">
            <a:prstClr val="black">
              <a:alpha val="40000"/>
            </a:prstClr>
          </a:outerShdw>
        </a:effectLst>
      </xdr:spPr>
    </xdr:pic>
    <xdr:clientData/>
  </xdr:oneCellAnchor>
  <xdr:twoCellAnchor>
    <xdr:from>
      <xdr:col>11</xdr:col>
      <xdr:colOff>0</xdr:colOff>
      <xdr:row>5</xdr:row>
      <xdr:rowOff>0</xdr:rowOff>
    </xdr:from>
    <xdr:to>
      <xdr:col>12</xdr:col>
      <xdr:colOff>331094</xdr:colOff>
      <xdr:row>7</xdr:row>
      <xdr:rowOff>275619</xdr:rowOff>
    </xdr:to>
    <xdr:sp macro="" textlink="">
      <xdr:nvSpPr>
        <xdr:cNvPr id="13" name="5 Flecha izquierda">
          <a:hlinkClick xmlns:r="http://schemas.openxmlformats.org/officeDocument/2006/relationships" r:id="rId2"/>
          <a:extLst>
            <a:ext uri="{FF2B5EF4-FFF2-40B4-BE49-F238E27FC236}">
              <a16:creationId xmlns:a16="http://schemas.microsoft.com/office/drawing/2014/main" id="{EBE2D248-0728-8382-2E53-9D1377C1287F}"/>
            </a:ext>
          </a:extLst>
        </xdr:cNvPr>
        <xdr:cNvSpPr/>
      </xdr:nvSpPr>
      <xdr:spPr>
        <a:xfrm>
          <a:off x="17497425" y="161925"/>
          <a:ext cx="1093094" cy="885219"/>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6</xdr:col>
      <xdr:colOff>0</xdr:colOff>
      <xdr:row>93</xdr:row>
      <xdr:rowOff>0</xdr:rowOff>
    </xdr:from>
    <xdr:to>
      <xdr:col>14</xdr:col>
      <xdr:colOff>76200</xdr:colOff>
      <xdr:row>106</xdr:row>
      <xdr:rowOff>247650</xdr:rowOff>
    </xdr:to>
    <xdr:graphicFrame macro="">
      <xdr:nvGraphicFramePr>
        <xdr:cNvPr id="23672399" name="Gráfico 1">
          <a:extLst>
            <a:ext uri="{FF2B5EF4-FFF2-40B4-BE49-F238E27FC236}">
              <a16:creationId xmlns:a16="http://schemas.microsoft.com/office/drawing/2014/main" id="{6D0E75CF-ED21-F794-D4AB-404569846C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285748</xdr:colOff>
      <xdr:row>1</xdr:row>
      <xdr:rowOff>54428</xdr:rowOff>
    </xdr:from>
    <xdr:to>
      <xdr:col>0</xdr:col>
      <xdr:colOff>1209676</xdr:colOff>
      <xdr:row>3</xdr:row>
      <xdr:rowOff>295275</xdr:rowOff>
    </xdr:to>
    <xdr:pic>
      <xdr:nvPicPr>
        <xdr:cNvPr id="2" name="Picture 3" descr="C:\Users\andres.gonzalez\Desktop\SEDTOLIMA\Escritorio\Escudo_Gobernacion.png">
          <a:extLst>
            <a:ext uri="{FF2B5EF4-FFF2-40B4-BE49-F238E27FC236}">
              <a16:creationId xmlns:a16="http://schemas.microsoft.com/office/drawing/2014/main" id="{08CD9192-0CF7-E376-E814-2A2F6C65A78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85748" y="235403"/>
          <a:ext cx="923928" cy="850447"/>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231320</xdr:colOff>
      <xdr:row>18</xdr:row>
      <xdr:rowOff>54428</xdr:rowOff>
    </xdr:from>
    <xdr:to>
      <xdr:col>0</xdr:col>
      <xdr:colOff>1171576</xdr:colOff>
      <xdr:row>21</xdr:row>
      <xdr:rowOff>0</xdr:rowOff>
    </xdr:to>
    <xdr:pic>
      <xdr:nvPicPr>
        <xdr:cNvPr id="3" name="Picture 3" descr="C:\Users\andres.gonzalez\Desktop\SEDTOLIMA\Escritorio\Escudo_Gobernacion.png">
          <a:extLst>
            <a:ext uri="{FF2B5EF4-FFF2-40B4-BE49-F238E27FC236}">
              <a16:creationId xmlns:a16="http://schemas.microsoft.com/office/drawing/2014/main" id="{F5BE5AF8-34EB-6635-B55A-6CFEBB16C8D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31320" y="6721928"/>
          <a:ext cx="940256" cy="831397"/>
        </a:xfrm>
        <a:prstGeom prst="rect">
          <a:avLst/>
        </a:prstGeom>
        <a:noFill/>
        <a:effectLst>
          <a:outerShdw blurRad="50800" dist="38100" dir="2700000" algn="tl" rotWithShape="0">
            <a:prstClr val="black">
              <a:alpha val="40000"/>
            </a:prstClr>
          </a:outerShdw>
        </a:effectLst>
      </xdr:spPr>
    </xdr:pic>
    <xdr:clientData/>
  </xdr:twoCellAnchor>
  <xdr:twoCellAnchor>
    <xdr:from>
      <xdr:col>12</xdr:col>
      <xdr:colOff>0</xdr:colOff>
      <xdr:row>1</xdr:row>
      <xdr:rowOff>0</xdr:rowOff>
    </xdr:from>
    <xdr:to>
      <xdr:col>13</xdr:col>
      <xdr:colOff>331094</xdr:colOff>
      <xdr:row>3</xdr:row>
      <xdr:rowOff>275619</xdr:rowOff>
    </xdr:to>
    <xdr:sp macro="" textlink="">
      <xdr:nvSpPr>
        <xdr:cNvPr id="5" name="5 Flecha izquierda">
          <a:hlinkClick xmlns:r="http://schemas.openxmlformats.org/officeDocument/2006/relationships" r:id="rId2"/>
          <a:extLst>
            <a:ext uri="{FF2B5EF4-FFF2-40B4-BE49-F238E27FC236}">
              <a16:creationId xmlns:a16="http://schemas.microsoft.com/office/drawing/2014/main" id="{3A29EFD9-2B53-E642-2646-078D1790DA9A}"/>
            </a:ext>
          </a:extLst>
        </xdr:cNvPr>
        <xdr:cNvSpPr/>
      </xdr:nvSpPr>
      <xdr:spPr>
        <a:xfrm>
          <a:off x="13443857" y="176893"/>
          <a:ext cx="1093094" cy="874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0</xdr:col>
      <xdr:colOff>914400</xdr:colOff>
      <xdr:row>36</xdr:row>
      <xdr:rowOff>0</xdr:rowOff>
    </xdr:from>
    <xdr:to>
      <xdr:col>10</xdr:col>
      <xdr:colOff>152400</xdr:colOff>
      <xdr:row>80</xdr:row>
      <xdr:rowOff>123825</xdr:rowOff>
    </xdr:to>
    <xdr:graphicFrame macro="">
      <xdr:nvGraphicFramePr>
        <xdr:cNvPr id="21212015" name="Gráfico 51">
          <a:extLst>
            <a:ext uri="{FF2B5EF4-FFF2-40B4-BE49-F238E27FC236}">
              <a16:creationId xmlns:a16="http://schemas.microsoft.com/office/drawing/2014/main" id="{78E6BC58-C4F2-349E-69DD-D83B4873B2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131121</xdr:colOff>
      <xdr:row>1</xdr:row>
      <xdr:rowOff>25978</xdr:rowOff>
    </xdr:from>
    <xdr:to>
      <xdr:col>1</xdr:col>
      <xdr:colOff>25632</xdr:colOff>
      <xdr:row>3</xdr:row>
      <xdr:rowOff>144154</xdr:rowOff>
    </xdr:to>
    <xdr:pic>
      <xdr:nvPicPr>
        <xdr:cNvPr id="2" name="Picture 3" descr="C:\Users\andres.gonzalez\Desktop\SEDTOLIMA\Escritorio\Escudo_Gobernacion.png">
          <a:extLst>
            <a:ext uri="{FF2B5EF4-FFF2-40B4-BE49-F238E27FC236}">
              <a16:creationId xmlns:a16="http://schemas.microsoft.com/office/drawing/2014/main" id="{B0050535-0681-8864-9CA3-AD49B75ED4C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1121" y="216478"/>
          <a:ext cx="723186" cy="480126"/>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95248</xdr:colOff>
      <xdr:row>18</xdr:row>
      <xdr:rowOff>81643</xdr:rowOff>
    </xdr:from>
    <xdr:to>
      <xdr:col>0</xdr:col>
      <xdr:colOff>800745</xdr:colOff>
      <xdr:row>20</xdr:row>
      <xdr:rowOff>95251</xdr:rowOff>
    </xdr:to>
    <xdr:pic>
      <xdr:nvPicPr>
        <xdr:cNvPr id="3" name="Picture 3" descr="C:\Users\andres.gonzalez\Desktop\SEDTOLIMA\Escritorio\Escudo_Gobernacion.png">
          <a:extLst>
            <a:ext uri="{FF2B5EF4-FFF2-40B4-BE49-F238E27FC236}">
              <a16:creationId xmlns:a16="http://schemas.microsoft.com/office/drawing/2014/main" id="{DCEE3740-7CDC-BC93-1CDD-316F5DDB8C3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95248" y="6558643"/>
          <a:ext cx="705497" cy="337458"/>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131121</xdr:colOff>
      <xdr:row>1</xdr:row>
      <xdr:rowOff>25978</xdr:rowOff>
    </xdr:from>
    <xdr:to>
      <xdr:col>0</xdr:col>
      <xdr:colOff>825732</xdr:colOff>
      <xdr:row>3</xdr:row>
      <xdr:rowOff>144154</xdr:rowOff>
    </xdr:to>
    <xdr:pic>
      <xdr:nvPicPr>
        <xdr:cNvPr id="4" name="Picture 3" descr="C:\Users\andres.gonzalez\Desktop\SEDTOLIMA\Escritorio\Escudo_Gobernacion.png">
          <a:extLst>
            <a:ext uri="{FF2B5EF4-FFF2-40B4-BE49-F238E27FC236}">
              <a16:creationId xmlns:a16="http://schemas.microsoft.com/office/drawing/2014/main" id="{11BB2741-7DA9-F06B-FD12-1B3BD3E28A7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1121" y="216478"/>
          <a:ext cx="694611" cy="480126"/>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1</xdr:row>
      <xdr:rowOff>0</xdr:rowOff>
    </xdr:from>
    <xdr:to>
      <xdr:col>12</xdr:col>
      <xdr:colOff>9625</xdr:colOff>
      <xdr:row>5</xdr:row>
      <xdr:rowOff>159958</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F02563F3-3515-A93C-7881-E3BFE838134E}"/>
            </a:ext>
          </a:extLst>
        </xdr:cNvPr>
        <xdr:cNvSpPr/>
      </xdr:nvSpPr>
      <xdr:spPr>
        <a:xfrm>
          <a:off x="11965781" y="190500"/>
          <a:ext cx="1093094" cy="874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1</xdr:col>
      <xdr:colOff>0</xdr:colOff>
      <xdr:row>36</xdr:row>
      <xdr:rowOff>0</xdr:rowOff>
    </xdr:from>
    <xdr:to>
      <xdr:col>11</xdr:col>
      <xdr:colOff>733425</xdr:colOff>
      <xdr:row>66</xdr:row>
      <xdr:rowOff>142875</xdr:rowOff>
    </xdr:to>
    <xdr:graphicFrame macro="">
      <xdr:nvGraphicFramePr>
        <xdr:cNvPr id="21213259" name="Gráfico 3">
          <a:extLst>
            <a:ext uri="{FF2B5EF4-FFF2-40B4-BE49-F238E27FC236}">
              <a16:creationId xmlns:a16="http://schemas.microsoft.com/office/drawing/2014/main" id="{23D0C0B9-CE7C-BA7A-E33D-5EB2BD5CD7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7.xml><?xml version="1.0" encoding="utf-8"?>
<xdr:wsDr xmlns:xdr="http://schemas.openxmlformats.org/drawingml/2006/spreadsheetDrawing" xmlns:a="http://schemas.openxmlformats.org/drawingml/2006/main">
  <xdr:twoCellAnchor>
    <xdr:from>
      <xdr:col>6</xdr:col>
      <xdr:colOff>0</xdr:colOff>
      <xdr:row>17</xdr:row>
      <xdr:rowOff>0</xdr:rowOff>
    </xdr:from>
    <xdr:to>
      <xdr:col>6</xdr:col>
      <xdr:colOff>9525</xdr:colOff>
      <xdr:row>17</xdr:row>
      <xdr:rowOff>0</xdr:rowOff>
    </xdr:to>
    <xdr:sp macro="" textlink="">
      <xdr:nvSpPr>
        <xdr:cNvPr id="16406013" name="Line 1">
          <a:extLst>
            <a:ext uri="{FF2B5EF4-FFF2-40B4-BE49-F238E27FC236}">
              <a16:creationId xmlns:a16="http://schemas.microsoft.com/office/drawing/2014/main" id="{1DC89B63-A964-2054-181A-8FD5A63856E2}"/>
            </a:ext>
          </a:extLst>
        </xdr:cNvPr>
        <xdr:cNvSpPr>
          <a:spLocks noChangeShapeType="1"/>
        </xdr:cNvSpPr>
      </xdr:nvSpPr>
      <xdr:spPr bwMode="auto">
        <a:xfrm flipH="1" flipV="1">
          <a:off x="6210300" y="8620125"/>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466725</xdr:colOff>
      <xdr:row>1</xdr:row>
      <xdr:rowOff>38100</xdr:rowOff>
    </xdr:from>
    <xdr:to>
      <xdr:col>0</xdr:col>
      <xdr:colOff>914400</xdr:colOff>
      <xdr:row>3</xdr:row>
      <xdr:rowOff>0</xdr:rowOff>
    </xdr:to>
    <xdr:pic>
      <xdr:nvPicPr>
        <xdr:cNvPr id="16406014" name="Picture 2" descr="logo colombia">
          <a:extLst>
            <a:ext uri="{FF2B5EF4-FFF2-40B4-BE49-F238E27FC236}">
              <a16:creationId xmlns:a16="http://schemas.microsoft.com/office/drawing/2014/main" id="{D48FC767-582F-D2A3-C551-2285448DC4C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6725" y="200025"/>
          <a:ext cx="447675"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330199</xdr:colOff>
      <xdr:row>1</xdr:row>
      <xdr:rowOff>114299</xdr:rowOff>
    </xdr:from>
    <xdr:to>
      <xdr:col>0</xdr:col>
      <xdr:colOff>1201254</xdr:colOff>
      <xdr:row>3</xdr:row>
      <xdr:rowOff>204107</xdr:rowOff>
    </xdr:to>
    <xdr:pic>
      <xdr:nvPicPr>
        <xdr:cNvPr id="5" name="Picture 3" descr="C:\Users\andres.gonzalez\Desktop\SEDTOLIMA\Escritorio\Escudo_Gobernacion.png">
          <a:extLst>
            <a:ext uri="{FF2B5EF4-FFF2-40B4-BE49-F238E27FC236}">
              <a16:creationId xmlns:a16="http://schemas.microsoft.com/office/drawing/2014/main" id="{C5906A6F-5EA9-6FA4-44DB-4C27B2D4C342}"/>
            </a:ext>
          </a:extLst>
        </xdr:cNvPr>
        <xdr:cNvPicPr>
          <a:picLocks noChangeAspect="1" noChangeArrowheads="1"/>
        </xdr:cNvPicPr>
      </xdr:nvPicPr>
      <xdr:blipFill>
        <a:blip xmlns:r="http://schemas.openxmlformats.org/officeDocument/2006/relationships" r:embed="rId2"/>
        <a:srcRect/>
        <a:stretch>
          <a:fillRect/>
        </a:stretch>
      </xdr:blipFill>
      <xdr:spPr bwMode="auto">
        <a:xfrm>
          <a:off x="330199" y="276224"/>
          <a:ext cx="871055" cy="680358"/>
        </a:xfrm>
        <a:prstGeom prst="rect">
          <a:avLst/>
        </a:prstGeom>
        <a:noFill/>
        <a:effectLst>
          <a:outerShdw blurRad="50800" dist="38100" dir="2700000" algn="tl" rotWithShape="0">
            <a:prstClr val="black">
              <a:alpha val="40000"/>
            </a:prstClr>
          </a:outerShdw>
        </a:effectLst>
      </xdr:spPr>
    </xdr:pic>
    <xdr:clientData/>
  </xdr:twoCellAnchor>
  <xdr:twoCellAnchor>
    <xdr:from>
      <xdr:col>6</xdr:col>
      <xdr:colOff>0</xdr:colOff>
      <xdr:row>17</xdr:row>
      <xdr:rowOff>0</xdr:rowOff>
    </xdr:from>
    <xdr:to>
      <xdr:col>6</xdr:col>
      <xdr:colOff>9525</xdr:colOff>
      <xdr:row>17</xdr:row>
      <xdr:rowOff>0</xdr:rowOff>
    </xdr:to>
    <xdr:sp macro="" textlink="">
      <xdr:nvSpPr>
        <xdr:cNvPr id="16406016" name="Line 1">
          <a:extLst>
            <a:ext uri="{FF2B5EF4-FFF2-40B4-BE49-F238E27FC236}">
              <a16:creationId xmlns:a16="http://schemas.microsoft.com/office/drawing/2014/main" id="{CAFA3E84-B8C9-0136-7305-7DBA853AF0A1}"/>
            </a:ext>
          </a:extLst>
        </xdr:cNvPr>
        <xdr:cNvSpPr>
          <a:spLocks noChangeShapeType="1"/>
        </xdr:cNvSpPr>
      </xdr:nvSpPr>
      <xdr:spPr bwMode="auto">
        <a:xfrm flipH="1" flipV="1">
          <a:off x="6210300" y="8620125"/>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1375834</xdr:colOff>
      <xdr:row>2</xdr:row>
      <xdr:rowOff>190500</xdr:rowOff>
    </xdr:from>
    <xdr:to>
      <xdr:col>14</xdr:col>
      <xdr:colOff>1185334</xdr:colOff>
      <xdr:row>6</xdr:row>
      <xdr:rowOff>95873</xdr:rowOff>
    </xdr:to>
    <xdr:sp macro="" textlink="">
      <xdr:nvSpPr>
        <xdr:cNvPr id="9" name="5 Flecha izquierda">
          <a:hlinkClick xmlns:r="http://schemas.openxmlformats.org/officeDocument/2006/relationships" r:id="rId3"/>
          <a:extLst>
            <a:ext uri="{FF2B5EF4-FFF2-40B4-BE49-F238E27FC236}">
              <a16:creationId xmlns:a16="http://schemas.microsoft.com/office/drawing/2014/main" id="{BD5D9947-E358-D932-3815-7CF802FBDECD}"/>
            </a:ext>
          </a:extLst>
        </xdr:cNvPr>
        <xdr:cNvSpPr/>
      </xdr:nvSpPr>
      <xdr:spPr>
        <a:xfrm>
          <a:off x="12872509" y="676275"/>
          <a:ext cx="1209675" cy="100074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editAs="oneCell">
    <xdr:from>
      <xdr:col>0</xdr:col>
      <xdr:colOff>258624</xdr:colOff>
      <xdr:row>18</xdr:row>
      <xdr:rowOff>297656</xdr:rowOff>
    </xdr:from>
    <xdr:to>
      <xdr:col>0</xdr:col>
      <xdr:colOff>1059656</xdr:colOff>
      <xdr:row>22</xdr:row>
      <xdr:rowOff>130968</xdr:rowOff>
    </xdr:to>
    <xdr:pic>
      <xdr:nvPicPr>
        <xdr:cNvPr id="12" name="Picture 3" descr="C:\Users\andres.gonzalez\Desktop\SEDTOLIMA\Escritorio\Escudo_Gobernacion.png">
          <a:extLst>
            <a:ext uri="{FF2B5EF4-FFF2-40B4-BE49-F238E27FC236}">
              <a16:creationId xmlns:a16="http://schemas.microsoft.com/office/drawing/2014/main" id="{4CD11640-A5C9-86CC-01BA-4B7C764724F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258624" y="9239250"/>
          <a:ext cx="801032" cy="1202531"/>
        </a:xfrm>
        <a:prstGeom prst="rect">
          <a:avLst/>
        </a:prstGeom>
        <a:noFill/>
        <a:effectLst>
          <a:outerShdw blurRad="50800" dist="38100" dir="2700000" algn="tl" rotWithShape="0">
            <a:prstClr val="black">
              <a:alpha val="40000"/>
            </a:prstClr>
          </a:outerShdw>
        </a:effectLst>
      </xdr:spPr>
    </xdr:pic>
    <xdr:clientData/>
  </xdr:twoCellAnchor>
  <xdr:twoCellAnchor>
    <xdr:from>
      <xdr:col>1</xdr:col>
      <xdr:colOff>657225</xdr:colOff>
      <xdr:row>34</xdr:row>
      <xdr:rowOff>152400</xdr:rowOff>
    </xdr:from>
    <xdr:to>
      <xdr:col>9</xdr:col>
      <xdr:colOff>142875</xdr:colOff>
      <xdr:row>45</xdr:row>
      <xdr:rowOff>390525</xdr:rowOff>
    </xdr:to>
    <xdr:graphicFrame macro="">
      <xdr:nvGraphicFramePr>
        <xdr:cNvPr id="16406019" name="Gráfico 1">
          <a:extLst>
            <a:ext uri="{FF2B5EF4-FFF2-40B4-BE49-F238E27FC236}">
              <a16:creationId xmlns:a16="http://schemas.microsoft.com/office/drawing/2014/main" id="{3629AECE-4FB1-A96D-0B4A-7F951EF1EC2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8.xml><?xml version="1.0" encoding="utf-8"?>
<xdr:wsDr xmlns:xdr="http://schemas.openxmlformats.org/drawingml/2006/spreadsheetDrawing" xmlns:a="http://schemas.openxmlformats.org/drawingml/2006/main">
  <xdr:twoCellAnchor>
    <xdr:from>
      <xdr:col>6</xdr:col>
      <xdr:colOff>0</xdr:colOff>
      <xdr:row>53</xdr:row>
      <xdr:rowOff>0</xdr:rowOff>
    </xdr:from>
    <xdr:to>
      <xdr:col>6</xdr:col>
      <xdr:colOff>9525</xdr:colOff>
      <xdr:row>53</xdr:row>
      <xdr:rowOff>0</xdr:rowOff>
    </xdr:to>
    <xdr:sp macro="" textlink="">
      <xdr:nvSpPr>
        <xdr:cNvPr id="16405209" name="Line 1">
          <a:extLst>
            <a:ext uri="{FF2B5EF4-FFF2-40B4-BE49-F238E27FC236}">
              <a16:creationId xmlns:a16="http://schemas.microsoft.com/office/drawing/2014/main" id="{854BD5F6-B7F6-9EAB-3973-1FD15995F473}"/>
            </a:ext>
          </a:extLst>
        </xdr:cNvPr>
        <xdr:cNvSpPr>
          <a:spLocks noChangeShapeType="1"/>
        </xdr:cNvSpPr>
      </xdr:nvSpPr>
      <xdr:spPr bwMode="auto">
        <a:xfrm flipH="1" flipV="1">
          <a:off x="6372225" y="40024050"/>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466725</xdr:colOff>
      <xdr:row>1</xdr:row>
      <xdr:rowOff>38100</xdr:rowOff>
    </xdr:from>
    <xdr:to>
      <xdr:col>0</xdr:col>
      <xdr:colOff>914400</xdr:colOff>
      <xdr:row>2</xdr:row>
      <xdr:rowOff>85725</xdr:rowOff>
    </xdr:to>
    <xdr:pic>
      <xdr:nvPicPr>
        <xdr:cNvPr id="16405210" name="Picture 2" descr="logo colombia">
          <a:extLst>
            <a:ext uri="{FF2B5EF4-FFF2-40B4-BE49-F238E27FC236}">
              <a16:creationId xmlns:a16="http://schemas.microsoft.com/office/drawing/2014/main" id="{5A9E70AE-3D0C-6296-F878-DB1BF95200C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6725" y="200025"/>
          <a:ext cx="447675" cy="342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120649</xdr:colOff>
      <xdr:row>0</xdr:row>
      <xdr:rowOff>31748</xdr:rowOff>
    </xdr:from>
    <xdr:to>
      <xdr:col>0</xdr:col>
      <xdr:colOff>991704</xdr:colOff>
      <xdr:row>2</xdr:row>
      <xdr:rowOff>196849</xdr:rowOff>
    </xdr:to>
    <xdr:pic>
      <xdr:nvPicPr>
        <xdr:cNvPr id="4" name="Picture 3" descr="C:\Users\andres.gonzalez\Desktop\SEDTOLIMA\Escritorio\Escudo_Gobernacion.png">
          <a:extLst>
            <a:ext uri="{FF2B5EF4-FFF2-40B4-BE49-F238E27FC236}">
              <a16:creationId xmlns:a16="http://schemas.microsoft.com/office/drawing/2014/main" id="{9D8B31CB-AF6B-BB21-6665-1715D4C02D8F}"/>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20649" y="31748"/>
          <a:ext cx="871055" cy="622301"/>
        </a:xfrm>
        <a:prstGeom prst="rect">
          <a:avLst/>
        </a:prstGeom>
        <a:noFill/>
        <a:effectLst>
          <a:outerShdw blurRad="50800" dist="38100" dir="2700000" algn="tl" rotWithShape="0">
            <a:prstClr val="black">
              <a:alpha val="40000"/>
            </a:prstClr>
          </a:outerShdw>
        </a:effectLst>
      </xdr:spPr>
    </xdr:pic>
    <xdr:clientData/>
  </xdr:twoCellAnchor>
  <xdr:twoCellAnchor>
    <xdr:from>
      <xdr:col>6</xdr:col>
      <xdr:colOff>0</xdr:colOff>
      <xdr:row>53</xdr:row>
      <xdr:rowOff>0</xdr:rowOff>
    </xdr:from>
    <xdr:to>
      <xdr:col>6</xdr:col>
      <xdr:colOff>9525</xdr:colOff>
      <xdr:row>53</xdr:row>
      <xdr:rowOff>0</xdr:rowOff>
    </xdr:to>
    <xdr:sp macro="" textlink="">
      <xdr:nvSpPr>
        <xdr:cNvPr id="16405212" name="Line 1">
          <a:extLst>
            <a:ext uri="{FF2B5EF4-FFF2-40B4-BE49-F238E27FC236}">
              <a16:creationId xmlns:a16="http://schemas.microsoft.com/office/drawing/2014/main" id="{51B5CADB-CF8B-2E0E-410D-F57E3E66D23A}"/>
            </a:ext>
          </a:extLst>
        </xdr:cNvPr>
        <xdr:cNvSpPr>
          <a:spLocks noChangeShapeType="1"/>
        </xdr:cNvSpPr>
      </xdr:nvSpPr>
      <xdr:spPr bwMode="auto">
        <a:xfrm flipH="1" flipV="1">
          <a:off x="6372225" y="40024050"/>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53</xdr:row>
      <xdr:rowOff>0</xdr:rowOff>
    </xdr:from>
    <xdr:to>
      <xdr:col>6</xdr:col>
      <xdr:colOff>9525</xdr:colOff>
      <xdr:row>53</xdr:row>
      <xdr:rowOff>0</xdr:rowOff>
    </xdr:to>
    <xdr:sp macro="" textlink="">
      <xdr:nvSpPr>
        <xdr:cNvPr id="16405213" name="Line 1">
          <a:extLst>
            <a:ext uri="{FF2B5EF4-FFF2-40B4-BE49-F238E27FC236}">
              <a16:creationId xmlns:a16="http://schemas.microsoft.com/office/drawing/2014/main" id="{1928FD7D-7CEE-81FE-3539-DB3926CC6901}"/>
            </a:ext>
          </a:extLst>
        </xdr:cNvPr>
        <xdr:cNvSpPr>
          <a:spLocks noChangeShapeType="1"/>
        </xdr:cNvSpPr>
      </xdr:nvSpPr>
      <xdr:spPr bwMode="auto">
        <a:xfrm flipH="1" flipV="1">
          <a:off x="6372225" y="40024050"/>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13</xdr:col>
      <xdr:colOff>1375834</xdr:colOff>
      <xdr:row>2</xdr:row>
      <xdr:rowOff>190500</xdr:rowOff>
    </xdr:from>
    <xdr:to>
      <xdr:col>14</xdr:col>
      <xdr:colOff>1185334</xdr:colOff>
      <xdr:row>6</xdr:row>
      <xdr:rowOff>95873</xdr:rowOff>
    </xdr:to>
    <xdr:sp macro="" textlink="">
      <xdr:nvSpPr>
        <xdr:cNvPr id="9" name="5 Flecha izquierda">
          <a:hlinkClick xmlns:r="http://schemas.openxmlformats.org/officeDocument/2006/relationships" r:id="rId3"/>
          <a:extLst>
            <a:ext uri="{FF2B5EF4-FFF2-40B4-BE49-F238E27FC236}">
              <a16:creationId xmlns:a16="http://schemas.microsoft.com/office/drawing/2014/main" id="{AD32FB7D-07F3-2FFF-F9DC-F51A065ADEA9}"/>
            </a:ext>
          </a:extLst>
        </xdr:cNvPr>
        <xdr:cNvSpPr/>
      </xdr:nvSpPr>
      <xdr:spPr>
        <a:xfrm>
          <a:off x="12720109" y="647700"/>
          <a:ext cx="1104900" cy="106742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editAs="oneCell">
    <xdr:from>
      <xdr:col>0</xdr:col>
      <xdr:colOff>7592</xdr:colOff>
      <xdr:row>19</xdr:row>
      <xdr:rowOff>49698</xdr:rowOff>
    </xdr:from>
    <xdr:to>
      <xdr:col>0</xdr:col>
      <xdr:colOff>1143000</xdr:colOff>
      <xdr:row>21</xdr:row>
      <xdr:rowOff>227982</xdr:rowOff>
    </xdr:to>
    <xdr:pic>
      <xdr:nvPicPr>
        <xdr:cNvPr id="10" name="Picture 3" descr="C:\Users\andres.gonzalez\Desktop\SEDTOLIMA\Escritorio\Escudo_Gobernacion.png">
          <a:extLst>
            <a:ext uri="{FF2B5EF4-FFF2-40B4-BE49-F238E27FC236}">
              <a16:creationId xmlns:a16="http://schemas.microsoft.com/office/drawing/2014/main" id="{8C401143-BECE-3546-25B7-95ED60FE1649}"/>
            </a:ext>
          </a:extLst>
        </xdr:cNvPr>
        <xdr:cNvPicPr>
          <a:picLocks noChangeAspect="1" noChangeArrowheads="1"/>
        </xdr:cNvPicPr>
      </xdr:nvPicPr>
      <xdr:blipFill>
        <a:blip xmlns:r="http://schemas.openxmlformats.org/officeDocument/2006/relationships" r:embed="rId2"/>
        <a:srcRect/>
        <a:stretch>
          <a:fillRect/>
        </a:stretch>
      </xdr:blipFill>
      <xdr:spPr bwMode="auto">
        <a:xfrm>
          <a:off x="7592" y="10479573"/>
          <a:ext cx="1135408" cy="702159"/>
        </a:xfrm>
        <a:prstGeom prst="rect">
          <a:avLst/>
        </a:prstGeom>
        <a:noFill/>
        <a:effectLst>
          <a:outerShdw blurRad="50800" dist="38100" dir="2700000" algn="tl" rotWithShape="0">
            <a:prstClr val="black">
              <a:alpha val="40000"/>
            </a:prstClr>
          </a:outerShdw>
        </a:effectLst>
      </xdr:spPr>
    </xdr:pic>
    <xdr:clientData/>
  </xdr:twoCellAnchor>
  <xdr:twoCellAnchor>
    <xdr:from>
      <xdr:col>2</xdr:col>
      <xdr:colOff>9525</xdr:colOff>
      <xdr:row>38</xdr:row>
      <xdr:rowOff>104775</xdr:rowOff>
    </xdr:from>
    <xdr:to>
      <xdr:col>8</xdr:col>
      <xdr:colOff>1228725</xdr:colOff>
      <xdr:row>58</xdr:row>
      <xdr:rowOff>123825</xdr:rowOff>
    </xdr:to>
    <xdr:graphicFrame macro="">
      <xdr:nvGraphicFramePr>
        <xdr:cNvPr id="16405216" name="Gráfico 2">
          <a:extLst>
            <a:ext uri="{FF2B5EF4-FFF2-40B4-BE49-F238E27FC236}">
              <a16:creationId xmlns:a16="http://schemas.microsoft.com/office/drawing/2014/main" id="{4F24C31F-31A5-9036-9E23-EE7AFE65D15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9.xml><?xml version="1.0" encoding="utf-8"?>
<xdr:wsDr xmlns:xdr="http://schemas.openxmlformats.org/drawingml/2006/spreadsheetDrawing" xmlns:a="http://schemas.openxmlformats.org/drawingml/2006/main">
  <xdr:twoCellAnchor>
    <xdr:from>
      <xdr:col>6</xdr:col>
      <xdr:colOff>0</xdr:colOff>
      <xdr:row>19</xdr:row>
      <xdr:rowOff>0</xdr:rowOff>
    </xdr:from>
    <xdr:to>
      <xdr:col>6</xdr:col>
      <xdr:colOff>9525</xdr:colOff>
      <xdr:row>19</xdr:row>
      <xdr:rowOff>0</xdr:rowOff>
    </xdr:to>
    <xdr:sp macro="" textlink="">
      <xdr:nvSpPr>
        <xdr:cNvPr id="15530274" name="Line 1">
          <a:extLst>
            <a:ext uri="{FF2B5EF4-FFF2-40B4-BE49-F238E27FC236}">
              <a16:creationId xmlns:a16="http://schemas.microsoft.com/office/drawing/2014/main" id="{E3719316-0240-C1EF-FD8C-776CD5109FC4}"/>
            </a:ext>
          </a:extLst>
        </xdr:cNvPr>
        <xdr:cNvSpPr>
          <a:spLocks noChangeShapeType="1"/>
        </xdr:cNvSpPr>
      </xdr:nvSpPr>
      <xdr:spPr bwMode="auto">
        <a:xfrm flipH="1" flipV="1">
          <a:off x="6076950" y="9353550"/>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6349</xdr:colOff>
      <xdr:row>1</xdr:row>
      <xdr:rowOff>114299</xdr:rowOff>
    </xdr:from>
    <xdr:to>
      <xdr:col>0</xdr:col>
      <xdr:colOff>877404</xdr:colOff>
      <xdr:row>3</xdr:row>
      <xdr:rowOff>42182</xdr:rowOff>
    </xdr:to>
    <xdr:pic>
      <xdr:nvPicPr>
        <xdr:cNvPr id="5" name="Picture 3" descr="C:\Users\andres.gonzalez\Desktop\SEDTOLIMA\Escritorio\Escudo_Gobernacion.png">
          <a:extLst>
            <a:ext uri="{FF2B5EF4-FFF2-40B4-BE49-F238E27FC236}">
              <a16:creationId xmlns:a16="http://schemas.microsoft.com/office/drawing/2014/main" id="{8E858AFE-F4F4-D955-C50B-E81C50C9FF9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349" y="276224"/>
          <a:ext cx="871055" cy="680358"/>
        </a:xfrm>
        <a:prstGeom prst="rect">
          <a:avLst/>
        </a:prstGeom>
        <a:noFill/>
        <a:effectLst>
          <a:outerShdw blurRad="50800" dist="38100" dir="2700000" algn="tl" rotWithShape="0">
            <a:prstClr val="black">
              <a:alpha val="40000"/>
            </a:prstClr>
          </a:outerShdw>
        </a:effectLst>
      </xdr:spPr>
    </xdr:pic>
    <xdr:clientData/>
  </xdr:twoCellAnchor>
  <xdr:twoCellAnchor>
    <xdr:from>
      <xdr:col>6</xdr:col>
      <xdr:colOff>0</xdr:colOff>
      <xdr:row>19</xdr:row>
      <xdr:rowOff>0</xdr:rowOff>
    </xdr:from>
    <xdr:to>
      <xdr:col>6</xdr:col>
      <xdr:colOff>9525</xdr:colOff>
      <xdr:row>19</xdr:row>
      <xdr:rowOff>0</xdr:rowOff>
    </xdr:to>
    <xdr:sp macro="" textlink="">
      <xdr:nvSpPr>
        <xdr:cNvPr id="15530276" name="Line 1">
          <a:extLst>
            <a:ext uri="{FF2B5EF4-FFF2-40B4-BE49-F238E27FC236}">
              <a16:creationId xmlns:a16="http://schemas.microsoft.com/office/drawing/2014/main" id="{8104EAFB-28E8-2082-49B1-255A82B7FF74}"/>
            </a:ext>
          </a:extLst>
        </xdr:cNvPr>
        <xdr:cNvSpPr>
          <a:spLocks noChangeShapeType="1"/>
        </xdr:cNvSpPr>
      </xdr:nvSpPr>
      <xdr:spPr bwMode="auto">
        <a:xfrm flipH="1" flipV="1">
          <a:off x="6076950" y="9353550"/>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4233</xdr:colOff>
      <xdr:row>2</xdr:row>
      <xdr:rowOff>190500</xdr:rowOff>
    </xdr:from>
    <xdr:to>
      <xdr:col>12</xdr:col>
      <xdr:colOff>142874</xdr:colOff>
      <xdr:row>6</xdr:row>
      <xdr:rowOff>95873</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96187ED9-B640-98BC-99D3-58DBBC14D976}"/>
            </a:ext>
          </a:extLst>
        </xdr:cNvPr>
        <xdr:cNvSpPr/>
      </xdr:nvSpPr>
      <xdr:spPr>
        <a:xfrm>
          <a:off x="9376833" y="800100"/>
          <a:ext cx="900641" cy="88644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editAs="oneCell">
    <xdr:from>
      <xdr:col>0</xdr:col>
      <xdr:colOff>168136</xdr:colOff>
      <xdr:row>20</xdr:row>
      <xdr:rowOff>239368</xdr:rowOff>
    </xdr:from>
    <xdr:to>
      <xdr:col>0</xdr:col>
      <xdr:colOff>833230</xdr:colOff>
      <xdr:row>22</xdr:row>
      <xdr:rowOff>31474</xdr:rowOff>
    </xdr:to>
    <xdr:pic>
      <xdr:nvPicPr>
        <xdr:cNvPr id="9" name="Picture 3" descr="C:\Users\andres.gonzalez\Desktop\SEDTOLIMA\Escritorio\Escudo_Gobernacion.png">
          <a:extLst>
            <a:ext uri="{FF2B5EF4-FFF2-40B4-BE49-F238E27FC236}">
              <a16:creationId xmlns:a16="http://schemas.microsoft.com/office/drawing/2014/main" id="{CD256D2D-DDC7-FBE4-C541-7193E11BC53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8136" y="8869018"/>
          <a:ext cx="665094" cy="639831"/>
        </a:xfrm>
        <a:prstGeom prst="rect">
          <a:avLst/>
        </a:prstGeom>
        <a:noFill/>
        <a:effectLst>
          <a:outerShdw blurRad="50800" dist="38100" dir="2700000" algn="tl" rotWithShape="0">
            <a:prstClr val="black">
              <a:alpha val="40000"/>
            </a:prstClr>
          </a:outerShdw>
        </a:effectLst>
      </xdr:spPr>
    </xdr:pic>
    <xdr:clientData/>
  </xdr:twoCellAnchor>
  <xdr:twoCellAnchor>
    <xdr:from>
      <xdr:col>8</xdr:col>
      <xdr:colOff>57150</xdr:colOff>
      <xdr:row>47</xdr:row>
      <xdr:rowOff>123825</xdr:rowOff>
    </xdr:from>
    <xdr:to>
      <xdr:col>15</xdr:col>
      <xdr:colOff>533400</xdr:colOff>
      <xdr:row>65</xdr:row>
      <xdr:rowOff>257175</xdr:rowOff>
    </xdr:to>
    <xdr:graphicFrame macro="">
      <xdr:nvGraphicFramePr>
        <xdr:cNvPr id="15530279" name="Gráfico 1">
          <a:extLst>
            <a:ext uri="{FF2B5EF4-FFF2-40B4-BE49-F238E27FC236}">
              <a16:creationId xmlns:a16="http://schemas.microsoft.com/office/drawing/2014/main" id="{CCEC4E51-CB64-7B68-C1DC-8CA7045C7C4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213995</xdr:colOff>
      <xdr:row>18</xdr:row>
      <xdr:rowOff>55880</xdr:rowOff>
    </xdr:from>
    <xdr:to>
      <xdr:col>1</xdr:col>
      <xdr:colOff>322585</xdr:colOff>
      <xdr:row>19</xdr:row>
      <xdr:rowOff>152232</xdr:rowOff>
    </xdr:to>
    <xdr:pic>
      <xdr:nvPicPr>
        <xdr:cNvPr id="3" name="Picture 3" descr="C:\Users\andres.gonzalez\Desktop\SEDTOLIMA\Escritorio\Escudo_Gobernacion.png">
          <a:extLst>
            <a:ext uri="{FF2B5EF4-FFF2-40B4-BE49-F238E27FC236}">
              <a16:creationId xmlns:a16="http://schemas.microsoft.com/office/drawing/2014/main" id="{E861DF3C-3946-2D00-8CA1-0AF7C5EF819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13995" y="7771130"/>
          <a:ext cx="547568" cy="286852"/>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414341</xdr:colOff>
      <xdr:row>0</xdr:row>
      <xdr:rowOff>178593</xdr:rowOff>
    </xdr:from>
    <xdr:to>
      <xdr:col>12</xdr:col>
      <xdr:colOff>1085022</xdr:colOff>
      <xdr:row>5</xdr:row>
      <xdr:rowOff>1035</xdr:rowOff>
    </xdr:to>
    <xdr:sp macro="" textlink="">
      <xdr:nvSpPr>
        <xdr:cNvPr id="5" name="5 Flecha izquierda">
          <a:hlinkClick xmlns:r="http://schemas.openxmlformats.org/officeDocument/2006/relationships" r:id="rId2"/>
          <a:extLst>
            <a:ext uri="{FF2B5EF4-FFF2-40B4-BE49-F238E27FC236}">
              <a16:creationId xmlns:a16="http://schemas.microsoft.com/office/drawing/2014/main" id="{45329736-0453-717C-6DA2-28640FDC9700}"/>
            </a:ext>
          </a:extLst>
        </xdr:cNvPr>
        <xdr:cNvSpPr/>
      </xdr:nvSpPr>
      <xdr:spPr>
        <a:xfrm>
          <a:off x="10635080" y="178593"/>
          <a:ext cx="1093094" cy="874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editAs="oneCell">
    <xdr:from>
      <xdr:col>0</xdr:col>
      <xdr:colOff>115957</xdr:colOff>
      <xdr:row>1</xdr:row>
      <xdr:rowOff>99391</xdr:rowOff>
    </xdr:from>
    <xdr:to>
      <xdr:col>1</xdr:col>
      <xdr:colOff>224547</xdr:colOff>
      <xdr:row>3</xdr:row>
      <xdr:rowOff>13526</xdr:rowOff>
    </xdr:to>
    <xdr:pic>
      <xdr:nvPicPr>
        <xdr:cNvPr id="6" name="Picture 3" descr="C:\Users\andres.gonzalez\Desktop\SEDTOLIMA\Escritorio\Escudo_Gobernacion.png">
          <a:extLst>
            <a:ext uri="{FF2B5EF4-FFF2-40B4-BE49-F238E27FC236}">
              <a16:creationId xmlns:a16="http://schemas.microsoft.com/office/drawing/2014/main" id="{35EAD8A1-E735-B9B5-19AF-47796CAE4C4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5957" y="289891"/>
          <a:ext cx="547568" cy="435939"/>
        </a:xfrm>
        <a:prstGeom prst="rect">
          <a:avLst/>
        </a:prstGeom>
        <a:noFill/>
        <a:effectLst>
          <a:outerShdw blurRad="50800" dist="38100" dir="2700000" algn="tl" rotWithShape="0">
            <a:prstClr val="black">
              <a:alpha val="40000"/>
            </a:prstClr>
          </a:outerShdw>
        </a:effectLst>
      </xdr:spPr>
    </xdr:pic>
    <xdr:clientData/>
  </xdr:twoCellAnchor>
  <xdr:twoCellAnchor>
    <xdr:from>
      <xdr:col>0</xdr:col>
      <xdr:colOff>304800</xdr:colOff>
      <xdr:row>34</xdr:row>
      <xdr:rowOff>161925</xdr:rowOff>
    </xdr:from>
    <xdr:to>
      <xdr:col>10</xdr:col>
      <xdr:colOff>142875</xdr:colOff>
      <xdr:row>63</xdr:row>
      <xdr:rowOff>142875</xdr:rowOff>
    </xdr:to>
    <xdr:graphicFrame macro="">
      <xdr:nvGraphicFramePr>
        <xdr:cNvPr id="21344111" name="Gráfico 5">
          <a:extLst>
            <a:ext uri="{FF2B5EF4-FFF2-40B4-BE49-F238E27FC236}">
              <a16:creationId xmlns:a16="http://schemas.microsoft.com/office/drawing/2014/main" id="{A97AA070-716A-B180-3BA2-9F69A6D7E0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0.xml><?xml version="1.0" encoding="utf-8"?>
<xdr:wsDr xmlns:xdr="http://schemas.openxmlformats.org/drawingml/2006/spreadsheetDrawing" xmlns:a="http://schemas.openxmlformats.org/drawingml/2006/main">
  <xdr:twoCellAnchor>
    <xdr:from>
      <xdr:col>6</xdr:col>
      <xdr:colOff>0</xdr:colOff>
      <xdr:row>17</xdr:row>
      <xdr:rowOff>0</xdr:rowOff>
    </xdr:from>
    <xdr:to>
      <xdr:col>6</xdr:col>
      <xdr:colOff>9525</xdr:colOff>
      <xdr:row>17</xdr:row>
      <xdr:rowOff>0</xdr:rowOff>
    </xdr:to>
    <xdr:sp macro="" textlink="">
      <xdr:nvSpPr>
        <xdr:cNvPr id="15724089" name="Line 1">
          <a:extLst>
            <a:ext uri="{FF2B5EF4-FFF2-40B4-BE49-F238E27FC236}">
              <a16:creationId xmlns:a16="http://schemas.microsoft.com/office/drawing/2014/main" id="{0049B70B-720E-D74C-D51C-D5B712A6496C}"/>
            </a:ext>
          </a:extLst>
        </xdr:cNvPr>
        <xdr:cNvSpPr>
          <a:spLocks noChangeShapeType="1"/>
        </xdr:cNvSpPr>
      </xdr:nvSpPr>
      <xdr:spPr bwMode="auto">
        <a:xfrm flipH="1" flipV="1">
          <a:off x="6076950" y="8886825"/>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358774</xdr:colOff>
      <xdr:row>1</xdr:row>
      <xdr:rowOff>114300</xdr:rowOff>
    </xdr:from>
    <xdr:to>
      <xdr:col>1</xdr:col>
      <xdr:colOff>258279</xdr:colOff>
      <xdr:row>3</xdr:row>
      <xdr:rowOff>244474</xdr:rowOff>
    </xdr:to>
    <xdr:pic>
      <xdr:nvPicPr>
        <xdr:cNvPr id="4" name="Picture 3" descr="C:\Users\andres.gonzalez\Desktop\SEDTOLIMA\Escritorio\Escudo_Gobernacion.png">
          <a:extLst>
            <a:ext uri="{FF2B5EF4-FFF2-40B4-BE49-F238E27FC236}">
              <a16:creationId xmlns:a16="http://schemas.microsoft.com/office/drawing/2014/main" id="{62DAA3EE-FB6B-B688-1795-710C3B52C21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58774" y="409575"/>
          <a:ext cx="871055" cy="749299"/>
        </a:xfrm>
        <a:prstGeom prst="rect">
          <a:avLst/>
        </a:prstGeom>
        <a:noFill/>
        <a:effectLst>
          <a:outerShdw blurRad="50800" dist="38100" dir="2700000" algn="tl" rotWithShape="0">
            <a:prstClr val="black">
              <a:alpha val="40000"/>
            </a:prstClr>
          </a:outerShdw>
        </a:effectLst>
      </xdr:spPr>
    </xdr:pic>
    <xdr:clientData/>
  </xdr:twoCellAnchor>
  <xdr:twoCellAnchor>
    <xdr:from>
      <xdr:col>6</xdr:col>
      <xdr:colOff>0</xdr:colOff>
      <xdr:row>17</xdr:row>
      <xdr:rowOff>0</xdr:rowOff>
    </xdr:from>
    <xdr:to>
      <xdr:col>6</xdr:col>
      <xdr:colOff>9525</xdr:colOff>
      <xdr:row>17</xdr:row>
      <xdr:rowOff>0</xdr:rowOff>
    </xdr:to>
    <xdr:sp macro="" textlink="">
      <xdr:nvSpPr>
        <xdr:cNvPr id="15724091" name="Line 1">
          <a:extLst>
            <a:ext uri="{FF2B5EF4-FFF2-40B4-BE49-F238E27FC236}">
              <a16:creationId xmlns:a16="http://schemas.microsoft.com/office/drawing/2014/main" id="{CDB8294D-E286-2904-7118-C8902E9A1DDC}"/>
            </a:ext>
          </a:extLst>
        </xdr:cNvPr>
        <xdr:cNvSpPr>
          <a:spLocks noChangeShapeType="1"/>
        </xdr:cNvSpPr>
      </xdr:nvSpPr>
      <xdr:spPr bwMode="auto">
        <a:xfrm flipH="1" flipV="1">
          <a:off x="6076950" y="8886825"/>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17</xdr:row>
      <xdr:rowOff>0</xdr:rowOff>
    </xdr:from>
    <xdr:to>
      <xdr:col>6</xdr:col>
      <xdr:colOff>9525</xdr:colOff>
      <xdr:row>17</xdr:row>
      <xdr:rowOff>0</xdr:rowOff>
    </xdr:to>
    <xdr:sp macro="" textlink="">
      <xdr:nvSpPr>
        <xdr:cNvPr id="15724092" name="Line 1">
          <a:extLst>
            <a:ext uri="{FF2B5EF4-FFF2-40B4-BE49-F238E27FC236}">
              <a16:creationId xmlns:a16="http://schemas.microsoft.com/office/drawing/2014/main" id="{191AD43F-5DFE-591F-5182-3C39FB4799EB}"/>
            </a:ext>
          </a:extLst>
        </xdr:cNvPr>
        <xdr:cNvSpPr>
          <a:spLocks noChangeShapeType="1"/>
        </xdr:cNvSpPr>
      </xdr:nvSpPr>
      <xdr:spPr bwMode="auto">
        <a:xfrm flipH="1" flipV="1">
          <a:off x="6076950" y="8886825"/>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1</xdr:row>
      <xdr:rowOff>0</xdr:rowOff>
    </xdr:from>
    <xdr:to>
      <xdr:col>12</xdr:col>
      <xdr:colOff>138641</xdr:colOff>
      <xdr:row>3</xdr:row>
      <xdr:rowOff>267323</xdr:rowOff>
    </xdr:to>
    <xdr:sp macro="" textlink="">
      <xdr:nvSpPr>
        <xdr:cNvPr id="8" name="5 Flecha izquierda">
          <a:hlinkClick xmlns:r="http://schemas.openxmlformats.org/officeDocument/2006/relationships" r:id="rId2"/>
          <a:extLst>
            <a:ext uri="{FF2B5EF4-FFF2-40B4-BE49-F238E27FC236}">
              <a16:creationId xmlns:a16="http://schemas.microsoft.com/office/drawing/2014/main" id="{6A21FC4D-CBF1-367A-34CD-D87B62A37C5D}"/>
            </a:ext>
          </a:extLst>
        </xdr:cNvPr>
        <xdr:cNvSpPr/>
      </xdr:nvSpPr>
      <xdr:spPr>
        <a:xfrm>
          <a:off x="9086850" y="295275"/>
          <a:ext cx="900641" cy="88644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editAs="oneCell">
    <xdr:from>
      <xdr:col>0</xdr:col>
      <xdr:colOff>330061</xdr:colOff>
      <xdr:row>18</xdr:row>
      <xdr:rowOff>48868</xdr:rowOff>
    </xdr:from>
    <xdr:to>
      <xdr:col>1</xdr:col>
      <xdr:colOff>23605</xdr:colOff>
      <xdr:row>20</xdr:row>
      <xdr:rowOff>155299</xdr:rowOff>
    </xdr:to>
    <xdr:pic>
      <xdr:nvPicPr>
        <xdr:cNvPr id="9" name="Picture 3" descr="C:\Users\andres.gonzalez\Desktop\SEDTOLIMA\Escritorio\Escudo_Gobernacion.png">
          <a:extLst>
            <a:ext uri="{FF2B5EF4-FFF2-40B4-BE49-F238E27FC236}">
              <a16:creationId xmlns:a16="http://schemas.microsoft.com/office/drawing/2014/main" id="{C14ACD3E-2F63-71B3-A020-574B10CD73C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30061" y="9907243"/>
          <a:ext cx="665094" cy="630306"/>
        </a:xfrm>
        <a:prstGeom prst="rect">
          <a:avLst/>
        </a:prstGeom>
        <a:noFill/>
        <a:effectLst>
          <a:outerShdw blurRad="50800" dist="38100" dir="2700000" algn="tl" rotWithShape="0">
            <a:prstClr val="black">
              <a:alpha val="40000"/>
            </a:prstClr>
          </a:outerShdw>
        </a:effectLst>
      </xdr:spPr>
    </xdr:pic>
    <xdr:clientData/>
  </xdr:twoCellAnchor>
  <xdr:twoCellAnchor>
    <xdr:from>
      <xdr:col>0</xdr:col>
      <xdr:colOff>704850</xdr:colOff>
      <xdr:row>34</xdr:row>
      <xdr:rowOff>114300</xdr:rowOff>
    </xdr:from>
    <xdr:to>
      <xdr:col>6</xdr:col>
      <xdr:colOff>571500</xdr:colOff>
      <xdr:row>51</xdr:row>
      <xdr:rowOff>104775</xdr:rowOff>
    </xdr:to>
    <xdr:graphicFrame macro="">
      <xdr:nvGraphicFramePr>
        <xdr:cNvPr id="15724095" name="Gráfico 9">
          <a:extLst>
            <a:ext uri="{FF2B5EF4-FFF2-40B4-BE49-F238E27FC236}">
              <a16:creationId xmlns:a16="http://schemas.microsoft.com/office/drawing/2014/main" id="{FACB1D97-5B39-C1CE-A2EB-99549EEBCB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0</xdr:colOff>
      <xdr:row>36</xdr:row>
      <xdr:rowOff>0</xdr:rowOff>
    </xdr:from>
    <xdr:to>
      <xdr:col>13</xdr:col>
      <xdr:colOff>28575</xdr:colOff>
      <xdr:row>54</xdr:row>
      <xdr:rowOff>85725</xdr:rowOff>
    </xdr:to>
    <xdr:graphicFrame macro="">
      <xdr:nvGraphicFramePr>
        <xdr:cNvPr id="15724096" name="Gráfico 1">
          <a:extLst>
            <a:ext uri="{FF2B5EF4-FFF2-40B4-BE49-F238E27FC236}">
              <a16:creationId xmlns:a16="http://schemas.microsoft.com/office/drawing/2014/main" id="{3069B982-B9DD-FF67-D024-10F34E790F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6</xdr:col>
      <xdr:colOff>0</xdr:colOff>
      <xdr:row>16</xdr:row>
      <xdr:rowOff>0</xdr:rowOff>
    </xdr:from>
    <xdr:to>
      <xdr:col>6</xdr:col>
      <xdr:colOff>9525</xdr:colOff>
      <xdr:row>16</xdr:row>
      <xdr:rowOff>0</xdr:rowOff>
    </xdr:to>
    <xdr:sp macro="" textlink="">
      <xdr:nvSpPr>
        <xdr:cNvPr id="15723253" name="Line 1">
          <a:extLst>
            <a:ext uri="{FF2B5EF4-FFF2-40B4-BE49-F238E27FC236}">
              <a16:creationId xmlns:a16="http://schemas.microsoft.com/office/drawing/2014/main" id="{E042A34F-0064-4C49-8C25-79222D25CAD1}"/>
            </a:ext>
          </a:extLst>
        </xdr:cNvPr>
        <xdr:cNvSpPr>
          <a:spLocks noChangeShapeType="1"/>
        </xdr:cNvSpPr>
      </xdr:nvSpPr>
      <xdr:spPr bwMode="auto">
        <a:xfrm flipH="1" flipV="1">
          <a:off x="5791200" y="7905750"/>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63499</xdr:colOff>
      <xdr:row>1</xdr:row>
      <xdr:rowOff>133348</xdr:rowOff>
    </xdr:from>
    <xdr:to>
      <xdr:col>0</xdr:col>
      <xdr:colOff>934554</xdr:colOff>
      <xdr:row>4</xdr:row>
      <xdr:rowOff>9524</xdr:rowOff>
    </xdr:to>
    <xdr:pic>
      <xdr:nvPicPr>
        <xdr:cNvPr id="4" name="Picture 3" descr="C:\Users\andres.gonzalez\Desktop\SEDTOLIMA\Escritorio\Escudo_Gobernacion.png">
          <a:extLst>
            <a:ext uri="{FF2B5EF4-FFF2-40B4-BE49-F238E27FC236}">
              <a16:creationId xmlns:a16="http://schemas.microsoft.com/office/drawing/2014/main" id="{5B27AC97-2BF4-B980-3B44-D777DCA97598}"/>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3499" y="295273"/>
          <a:ext cx="871055" cy="628651"/>
        </a:xfrm>
        <a:prstGeom prst="rect">
          <a:avLst/>
        </a:prstGeom>
        <a:noFill/>
        <a:effectLst>
          <a:outerShdw blurRad="50800" dist="38100" dir="2700000" algn="tl" rotWithShape="0">
            <a:prstClr val="black">
              <a:alpha val="40000"/>
            </a:prstClr>
          </a:outerShdw>
        </a:effectLst>
      </xdr:spPr>
    </xdr:pic>
    <xdr:clientData/>
  </xdr:twoCellAnchor>
  <xdr:twoCellAnchor>
    <xdr:from>
      <xdr:col>6</xdr:col>
      <xdr:colOff>0</xdr:colOff>
      <xdr:row>16</xdr:row>
      <xdr:rowOff>0</xdr:rowOff>
    </xdr:from>
    <xdr:to>
      <xdr:col>6</xdr:col>
      <xdr:colOff>9525</xdr:colOff>
      <xdr:row>16</xdr:row>
      <xdr:rowOff>0</xdr:rowOff>
    </xdr:to>
    <xdr:sp macro="" textlink="">
      <xdr:nvSpPr>
        <xdr:cNvPr id="15723255" name="Line 1">
          <a:extLst>
            <a:ext uri="{FF2B5EF4-FFF2-40B4-BE49-F238E27FC236}">
              <a16:creationId xmlns:a16="http://schemas.microsoft.com/office/drawing/2014/main" id="{A53C6EF4-44A2-68C8-E5D2-65AA70E8CA7C}"/>
            </a:ext>
          </a:extLst>
        </xdr:cNvPr>
        <xdr:cNvSpPr>
          <a:spLocks noChangeShapeType="1"/>
        </xdr:cNvSpPr>
      </xdr:nvSpPr>
      <xdr:spPr bwMode="auto">
        <a:xfrm flipH="1" flipV="1">
          <a:off x="5791200" y="7905750"/>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9525</xdr:colOff>
      <xdr:row>16</xdr:row>
      <xdr:rowOff>0</xdr:rowOff>
    </xdr:to>
    <xdr:sp macro="" textlink="">
      <xdr:nvSpPr>
        <xdr:cNvPr id="15723256" name="Line 1">
          <a:extLst>
            <a:ext uri="{FF2B5EF4-FFF2-40B4-BE49-F238E27FC236}">
              <a16:creationId xmlns:a16="http://schemas.microsoft.com/office/drawing/2014/main" id="{BAD8A95E-C351-756B-D67F-8421A4FD930E}"/>
            </a:ext>
          </a:extLst>
        </xdr:cNvPr>
        <xdr:cNvSpPr>
          <a:spLocks noChangeShapeType="1"/>
        </xdr:cNvSpPr>
      </xdr:nvSpPr>
      <xdr:spPr bwMode="auto">
        <a:xfrm flipH="1" flipV="1">
          <a:off x="5791200" y="7905750"/>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9525</xdr:colOff>
      <xdr:row>16</xdr:row>
      <xdr:rowOff>0</xdr:rowOff>
    </xdr:to>
    <xdr:sp macro="" textlink="">
      <xdr:nvSpPr>
        <xdr:cNvPr id="15723257" name="Line 1">
          <a:extLst>
            <a:ext uri="{FF2B5EF4-FFF2-40B4-BE49-F238E27FC236}">
              <a16:creationId xmlns:a16="http://schemas.microsoft.com/office/drawing/2014/main" id="{390AC34B-C385-EE65-7905-FDD57DF34C39}"/>
            </a:ext>
          </a:extLst>
        </xdr:cNvPr>
        <xdr:cNvSpPr>
          <a:spLocks noChangeShapeType="1"/>
        </xdr:cNvSpPr>
      </xdr:nvSpPr>
      <xdr:spPr bwMode="auto">
        <a:xfrm flipH="1" flipV="1">
          <a:off x="5791200" y="7905750"/>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2</xdr:row>
      <xdr:rowOff>0</xdr:rowOff>
    </xdr:from>
    <xdr:to>
      <xdr:col>12</xdr:col>
      <xdr:colOff>400050</xdr:colOff>
      <xdr:row>5</xdr:row>
      <xdr:rowOff>219698</xdr:rowOff>
    </xdr:to>
    <xdr:sp macro="" textlink="">
      <xdr:nvSpPr>
        <xdr:cNvPr id="10" name="5 Flecha izquierda">
          <a:hlinkClick xmlns:r="http://schemas.openxmlformats.org/officeDocument/2006/relationships" r:id="rId2"/>
          <a:extLst>
            <a:ext uri="{FF2B5EF4-FFF2-40B4-BE49-F238E27FC236}">
              <a16:creationId xmlns:a16="http://schemas.microsoft.com/office/drawing/2014/main" id="{50C3DF0D-6903-4D90-7E35-C271FA98C881}"/>
            </a:ext>
          </a:extLst>
        </xdr:cNvPr>
        <xdr:cNvSpPr/>
      </xdr:nvSpPr>
      <xdr:spPr>
        <a:xfrm>
          <a:off x="9163050" y="409575"/>
          <a:ext cx="1162050" cy="88644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marL="171450" indent="-171450" algn="ctr">
            <a:buFont typeface="Arial" panose="020B0604020202020204" pitchFamily="34" charset="0"/>
            <a:buChar char="•"/>
          </a:pPr>
          <a:r>
            <a:rPr lang="es-CO" sz="1100" b="1"/>
            <a:t>VOLVER</a:t>
          </a:r>
        </a:p>
        <a:p>
          <a:pPr algn="ctr"/>
          <a:r>
            <a:rPr lang="es-CO" sz="1100" b="1" baseline="0"/>
            <a:t> INICIO</a:t>
          </a:r>
        </a:p>
        <a:p>
          <a:pPr algn="ctr"/>
          <a:endParaRPr lang="es-CO" sz="1600" b="1"/>
        </a:p>
      </xdr:txBody>
    </xdr:sp>
    <xdr:clientData/>
  </xdr:twoCellAnchor>
  <xdr:twoCellAnchor editAs="oneCell">
    <xdr:from>
      <xdr:col>0</xdr:col>
      <xdr:colOff>330061</xdr:colOff>
      <xdr:row>19</xdr:row>
      <xdr:rowOff>48868</xdr:rowOff>
    </xdr:from>
    <xdr:to>
      <xdr:col>0</xdr:col>
      <xdr:colOff>995155</xdr:colOff>
      <xdr:row>21</xdr:row>
      <xdr:rowOff>174349</xdr:rowOff>
    </xdr:to>
    <xdr:pic>
      <xdr:nvPicPr>
        <xdr:cNvPr id="11" name="Picture 3" descr="C:\Users\andres.gonzalez\Desktop\SEDTOLIMA\Escritorio\Escudo_Gobernacion.png">
          <a:extLst>
            <a:ext uri="{FF2B5EF4-FFF2-40B4-BE49-F238E27FC236}">
              <a16:creationId xmlns:a16="http://schemas.microsoft.com/office/drawing/2014/main" id="{AC266497-7492-60CD-1BC9-D8FE8FA575B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30061" y="9745318"/>
          <a:ext cx="665094" cy="630306"/>
        </a:xfrm>
        <a:prstGeom prst="rect">
          <a:avLst/>
        </a:prstGeom>
        <a:noFill/>
        <a:effectLst>
          <a:outerShdw blurRad="50800" dist="38100" dir="2700000" algn="tl" rotWithShape="0">
            <a:prstClr val="black">
              <a:alpha val="40000"/>
            </a:prstClr>
          </a:outerShdw>
        </a:effectLst>
      </xdr:spPr>
    </xdr:pic>
    <xdr:clientData/>
  </xdr:twoCellAnchor>
  <xdr:twoCellAnchor>
    <xdr:from>
      <xdr:col>13</xdr:col>
      <xdr:colOff>123825</xdr:colOff>
      <xdr:row>33</xdr:row>
      <xdr:rowOff>295275</xdr:rowOff>
    </xdr:from>
    <xdr:to>
      <xdr:col>19</xdr:col>
      <xdr:colOff>609600</xdr:colOff>
      <xdr:row>40</xdr:row>
      <xdr:rowOff>104775</xdr:rowOff>
    </xdr:to>
    <xdr:graphicFrame macro="">
      <xdr:nvGraphicFramePr>
        <xdr:cNvPr id="15723260" name="Gráfico 11">
          <a:extLst>
            <a:ext uri="{FF2B5EF4-FFF2-40B4-BE49-F238E27FC236}">
              <a16:creationId xmlns:a16="http://schemas.microsoft.com/office/drawing/2014/main" id="{B662C01C-FCC3-83E0-ABF1-C654D29F6C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0</xdr:colOff>
      <xdr:row>41</xdr:row>
      <xdr:rowOff>0</xdr:rowOff>
    </xdr:from>
    <xdr:to>
      <xdr:col>5</xdr:col>
      <xdr:colOff>523875</xdr:colOff>
      <xdr:row>57</xdr:row>
      <xdr:rowOff>152400</xdr:rowOff>
    </xdr:to>
    <xdr:graphicFrame macro="">
      <xdr:nvGraphicFramePr>
        <xdr:cNvPr id="15723261" name="Gráfico 1">
          <a:extLst>
            <a:ext uri="{FF2B5EF4-FFF2-40B4-BE49-F238E27FC236}">
              <a16:creationId xmlns:a16="http://schemas.microsoft.com/office/drawing/2014/main" id="{7C940CD4-79EB-506D-438F-0E113EEE815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2.xml><?xml version="1.0" encoding="utf-8"?>
<xdr:wsDr xmlns:xdr="http://schemas.openxmlformats.org/drawingml/2006/spreadsheetDrawing" xmlns:a="http://schemas.openxmlformats.org/drawingml/2006/main">
  <xdr:twoCellAnchor>
    <xdr:from>
      <xdr:col>6</xdr:col>
      <xdr:colOff>0</xdr:colOff>
      <xdr:row>16</xdr:row>
      <xdr:rowOff>0</xdr:rowOff>
    </xdr:from>
    <xdr:to>
      <xdr:col>6</xdr:col>
      <xdr:colOff>9525</xdr:colOff>
      <xdr:row>16</xdr:row>
      <xdr:rowOff>0</xdr:rowOff>
    </xdr:to>
    <xdr:sp macro="" textlink="">
      <xdr:nvSpPr>
        <xdr:cNvPr id="61450383" name="Line 1">
          <a:extLst>
            <a:ext uri="{FF2B5EF4-FFF2-40B4-BE49-F238E27FC236}">
              <a16:creationId xmlns:a16="http://schemas.microsoft.com/office/drawing/2014/main" id="{4E7B6619-DBB6-40D1-82F1-C9D624642295}"/>
            </a:ext>
          </a:extLst>
        </xdr:cNvPr>
        <xdr:cNvSpPr>
          <a:spLocks noChangeShapeType="1"/>
        </xdr:cNvSpPr>
      </xdr:nvSpPr>
      <xdr:spPr bwMode="auto">
        <a:xfrm flipH="1" flipV="1">
          <a:off x="8077200" y="9372600"/>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130175</xdr:colOff>
      <xdr:row>0</xdr:row>
      <xdr:rowOff>180974</xdr:rowOff>
    </xdr:from>
    <xdr:to>
      <xdr:col>0</xdr:col>
      <xdr:colOff>895649</xdr:colOff>
      <xdr:row>2</xdr:row>
      <xdr:rowOff>171451</xdr:rowOff>
    </xdr:to>
    <xdr:pic>
      <xdr:nvPicPr>
        <xdr:cNvPr id="4" name="Picture 3" descr="C:\Users\andres.gonzalez\Desktop\SEDTOLIMA\Escritorio\Escudo_Gobernacion.png">
          <a:extLst>
            <a:ext uri="{FF2B5EF4-FFF2-40B4-BE49-F238E27FC236}">
              <a16:creationId xmlns:a16="http://schemas.microsoft.com/office/drawing/2014/main" id="{C2416557-5FF4-59C7-F9A7-D879D2AD913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30175" y="180974"/>
          <a:ext cx="765474" cy="552452"/>
        </a:xfrm>
        <a:prstGeom prst="rect">
          <a:avLst/>
        </a:prstGeom>
        <a:noFill/>
        <a:effectLst>
          <a:outerShdw blurRad="50800" dist="38100" dir="2700000" algn="tl" rotWithShape="0">
            <a:prstClr val="black">
              <a:alpha val="40000"/>
            </a:prstClr>
          </a:outerShdw>
        </a:effectLst>
      </xdr:spPr>
    </xdr:pic>
    <xdr:clientData/>
  </xdr:twoCellAnchor>
  <xdr:twoCellAnchor>
    <xdr:from>
      <xdr:col>6</xdr:col>
      <xdr:colOff>0</xdr:colOff>
      <xdr:row>16</xdr:row>
      <xdr:rowOff>0</xdr:rowOff>
    </xdr:from>
    <xdr:to>
      <xdr:col>6</xdr:col>
      <xdr:colOff>9525</xdr:colOff>
      <xdr:row>16</xdr:row>
      <xdr:rowOff>0</xdr:rowOff>
    </xdr:to>
    <xdr:sp macro="" textlink="">
      <xdr:nvSpPr>
        <xdr:cNvPr id="61450385" name="Line 1">
          <a:extLst>
            <a:ext uri="{FF2B5EF4-FFF2-40B4-BE49-F238E27FC236}">
              <a16:creationId xmlns:a16="http://schemas.microsoft.com/office/drawing/2014/main" id="{1783D384-B2E0-7461-A54C-9D905528A710}"/>
            </a:ext>
          </a:extLst>
        </xdr:cNvPr>
        <xdr:cNvSpPr>
          <a:spLocks noChangeShapeType="1"/>
        </xdr:cNvSpPr>
      </xdr:nvSpPr>
      <xdr:spPr bwMode="auto">
        <a:xfrm flipH="1" flipV="1">
          <a:off x="8077200" y="9372600"/>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9525</xdr:colOff>
      <xdr:row>16</xdr:row>
      <xdr:rowOff>0</xdr:rowOff>
    </xdr:to>
    <xdr:sp macro="" textlink="">
      <xdr:nvSpPr>
        <xdr:cNvPr id="61450386" name="Line 1">
          <a:extLst>
            <a:ext uri="{FF2B5EF4-FFF2-40B4-BE49-F238E27FC236}">
              <a16:creationId xmlns:a16="http://schemas.microsoft.com/office/drawing/2014/main" id="{4E81268C-E3C2-23DD-6F2A-C91C5DE98E15}"/>
            </a:ext>
          </a:extLst>
        </xdr:cNvPr>
        <xdr:cNvSpPr>
          <a:spLocks noChangeShapeType="1"/>
        </xdr:cNvSpPr>
      </xdr:nvSpPr>
      <xdr:spPr bwMode="auto">
        <a:xfrm flipH="1" flipV="1">
          <a:off x="8077200" y="9372600"/>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9525</xdr:colOff>
      <xdr:row>16</xdr:row>
      <xdr:rowOff>0</xdr:rowOff>
    </xdr:to>
    <xdr:sp macro="" textlink="">
      <xdr:nvSpPr>
        <xdr:cNvPr id="61450387" name="Line 1">
          <a:extLst>
            <a:ext uri="{FF2B5EF4-FFF2-40B4-BE49-F238E27FC236}">
              <a16:creationId xmlns:a16="http://schemas.microsoft.com/office/drawing/2014/main" id="{141CC29F-B75D-5510-9B21-A5409E011371}"/>
            </a:ext>
          </a:extLst>
        </xdr:cNvPr>
        <xdr:cNvSpPr>
          <a:spLocks noChangeShapeType="1"/>
        </xdr:cNvSpPr>
      </xdr:nvSpPr>
      <xdr:spPr bwMode="auto">
        <a:xfrm flipH="1" flipV="1">
          <a:off x="8077200" y="9372600"/>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9525</xdr:colOff>
      <xdr:row>16</xdr:row>
      <xdr:rowOff>0</xdr:rowOff>
    </xdr:to>
    <xdr:sp macro="" textlink="">
      <xdr:nvSpPr>
        <xdr:cNvPr id="61450388" name="Line 1">
          <a:extLst>
            <a:ext uri="{FF2B5EF4-FFF2-40B4-BE49-F238E27FC236}">
              <a16:creationId xmlns:a16="http://schemas.microsoft.com/office/drawing/2014/main" id="{B815D4B3-0423-0DE4-9538-81D388F2C8F8}"/>
            </a:ext>
          </a:extLst>
        </xdr:cNvPr>
        <xdr:cNvSpPr>
          <a:spLocks noChangeShapeType="1"/>
        </xdr:cNvSpPr>
      </xdr:nvSpPr>
      <xdr:spPr bwMode="auto">
        <a:xfrm flipH="1" flipV="1">
          <a:off x="8077200" y="9372600"/>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16</xdr:row>
      <xdr:rowOff>0</xdr:rowOff>
    </xdr:from>
    <xdr:to>
      <xdr:col>6</xdr:col>
      <xdr:colOff>9525</xdr:colOff>
      <xdr:row>16</xdr:row>
      <xdr:rowOff>0</xdr:rowOff>
    </xdr:to>
    <xdr:sp macro="" textlink="">
      <xdr:nvSpPr>
        <xdr:cNvPr id="61450389" name="Line 1">
          <a:extLst>
            <a:ext uri="{FF2B5EF4-FFF2-40B4-BE49-F238E27FC236}">
              <a16:creationId xmlns:a16="http://schemas.microsoft.com/office/drawing/2014/main" id="{B23CAB29-8AA1-9408-BF71-5C5B71B080AA}"/>
            </a:ext>
          </a:extLst>
        </xdr:cNvPr>
        <xdr:cNvSpPr>
          <a:spLocks noChangeShapeType="1"/>
        </xdr:cNvSpPr>
      </xdr:nvSpPr>
      <xdr:spPr bwMode="auto">
        <a:xfrm flipH="1" flipV="1">
          <a:off x="8077200" y="9372600"/>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0</xdr:row>
      <xdr:rowOff>0</xdr:rowOff>
    </xdr:from>
    <xdr:to>
      <xdr:col>12</xdr:col>
      <xdr:colOff>138641</xdr:colOff>
      <xdr:row>2</xdr:row>
      <xdr:rowOff>324473</xdr:rowOff>
    </xdr:to>
    <xdr:sp macro="" textlink="">
      <xdr:nvSpPr>
        <xdr:cNvPr id="11" name="5 Flecha izquierda">
          <a:hlinkClick xmlns:r="http://schemas.openxmlformats.org/officeDocument/2006/relationships" r:id="rId2"/>
          <a:extLst>
            <a:ext uri="{FF2B5EF4-FFF2-40B4-BE49-F238E27FC236}">
              <a16:creationId xmlns:a16="http://schemas.microsoft.com/office/drawing/2014/main" id="{9BCFB6AD-145F-A506-F217-2EC4DEA33C71}"/>
            </a:ext>
          </a:extLst>
        </xdr:cNvPr>
        <xdr:cNvSpPr/>
      </xdr:nvSpPr>
      <xdr:spPr>
        <a:xfrm>
          <a:off x="8810625" y="0"/>
          <a:ext cx="900641" cy="88644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editAs="oneCell">
    <xdr:from>
      <xdr:col>0</xdr:col>
      <xdr:colOff>142876</xdr:colOff>
      <xdr:row>18</xdr:row>
      <xdr:rowOff>15876</xdr:rowOff>
    </xdr:from>
    <xdr:to>
      <xdr:col>0</xdr:col>
      <xdr:colOff>581025</xdr:colOff>
      <xdr:row>20</xdr:row>
      <xdr:rowOff>47625</xdr:rowOff>
    </xdr:to>
    <xdr:pic>
      <xdr:nvPicPr>
        <xdr:cNvPr id="13" name="Picture 3" descr="C:\Users\andres.gonzalez\Desktop\SEDTOLIMA\Escritorio\Escudo_Gobernacion.png">
          <a:extLst>
            <a:ext uri="{FF2B5EF4-FFF2-40B4-BE49-F238E27FC236}">
              <a16:creationId xmlns:a16="http://schemas.microsoft.com/office/drawing/2014/main" id="{C1ED4B10-D4C9-B2A9-CFFB-FF278248786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2876" y="7321551"/>
          <a:ext cx="438149" cy="355599"/>
        </a:xfrm>
        <a:prstGeom prst="rect">
          <a:avLst/>
        </a:prstGeom>
        <a:noFill/>
        <a:effectLst>
          <a:outerShdw blurRad="50800" dist="38100" dir="2700000" algn="tl" rotWithShape="0">
            <a:prstClr val="black">
              <a:alpha val="40000"/>
            </a:prstClr>
          </a:outerShdw>
        </a:effectLst>
      </xdr:spPr>
    </xdr:pic>
    <xdr:clientData/>
  </xdr:twoCellAnchor>
  <xdr:twoCellAnchor>
    <xdr:from>
      <xdr:col>1</xdr:col>
      <xdr:colOff>0</xdr:colOff>
      <xdr:row>57</xdr:row>
      <xdr:rowOff>0</xdr:rowOff>
    </xdr:from>
    <xdr:to>
      <xdr:col>8</xdr:col>
      <xdr:colOff>257175</xdr:colOff>
      <xdr:row>88</xdr:row>
      <xdr:rowOff>85725</xdr:rowOff>
    </xdr:to>
    <xdr:graphicFrame macro="">
      <xdr:nvGraphicFramePr>
        <xdr:cNvPr id="61450392" name="Gráfico 1">
          <a:extLst>
            <a:ext uri="{FF2B5EF4-FFF2-40B4-BE49-F238E27FC236}">
              <a16:creationId xmlns:a16="http://schemas.microsoft.com/office/drawing/2014/main" id="{B29EA899-9A20-9DB8-E9A8-EAD3D77D4B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3.xml><?xml version="1.0" encoding="utf-8"?>
<xdr:wsDr xmlns:xdr="http://schemas.openxmlformats.org/drawingml/2006/spreadsheetDrawing" xmlns:a="http://schemas.openxmlformats.org/drawingml/2006/main">
  <xdr:twoCellAnchor>
    <xdr:from>
      <xdr:col>6</xdr:col>
      <xdr:colOff>0</xdr:colOff>
      <xdr:row>17</xdr:row>
      <xdr:rowOff>0</xdr:rowOff>
    </xdr:from>
    <xdr:to>
      <xdr:col>6</xdr:col>
      <xdr:colOff>9525</xdr:colOff>
      <xdr:row>17</xdr:row>
      <xdr:rowOff>0</xdr:rowOff>
    </xdr:to>
    <xdr:sp macro="" textlink="">
      <xdr:nvSpPr>
        <xdr:cNvPr id="15747434" name="Line 1">
          <a:extLst>
            <a:ext uri="{FF2B5EF4-FFF2-40B4-BE49-F238E27FC236}">
              <a16:creationId xmlns:a16="http://schemas.microsoft.com/office/drawing/2014/main" id="{FA80DBF3-716B-FA44-7591-C67D263A7FD3}"/>
            </a:ext>
          </a:extLst>
        </xdr:cNvPr>
        <xdr:cNvSpPr>
          <a:spLocks noChangeShapeType="1"/>
        </xdr:cNvSpPr>
      </xdr:nvSpPr>
      <xdr:spPr bwMode="auto">
        <a:xfrm flipH="1" flipV="1">
          <a:off x="5495925" y="7629525"/>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111124</xdr:colOff>
      <xdr:row>1</xdr:row>
      <xdr:rowOff>123823</xdr:rowOff>
    </xdr:from>
    <xdr:to>
      <xdr:col>0</xdr:col>
      <xdr:colOff>982179</xdr:colOff>
      <xdr:row>3</xdr:row>
      <xdr:rowOff>152399</xdr:rowOff>
    </xdr:to>
    <xdr:pic>
      <xdr:nvPicPr>
        <xdr:cNvPr id="4" name="Picture 3" descr="C:\Users\andres.gonzalez\Desktop\SEDTOLIMA\Escritorio\Escudo_Gobernacion.png">
          <a:extLst>
            <a:ext uri="{FF2B5EF4-FFF2-40B4-BE49-F238E27FC236}">
              <a16:creationId xmlns:a16="http://schemas.microsoft.com/office/drawing/2014/main" id="{31B1264C-7E63-5CFA-292C-770AF49E31F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11124" y="285748"/>
          <a:ext cx="871055" cy="628651"/>
        </a:xfrm>
        <a:prstGeom prst="rect">
          <a:avLst/>
        </a:prstGeom>
        <a:noFill/>
        <a:effectLst>
          <a:outerShdw blurRad="50800" dist="38100" dir="2700000" algn="tl" rotWithShape="0">
            <a:prstClr val="black">
              <a:alpha val="40000"/>
            </a:prstClr>
          </a:outerShdw>
        </a:effectLst>
      </xdr:spPr>
    </xdr:pic>
    <xdr:clientData/>
  </xdr:twoCellAnchor>
  <xdr:twoCellAnchor>
    <xdr:from>
      <xdr:col>6</xdr:col>
      <xdr:colOff>0</xdr:colOff>
      <xdr:row>17</xdr:row>
      <xdr:rowOff>0</xdr:rowOff>
    </xdr:from>
    <xdr:to>
      <xdr:col>6</xdr:col>
      <xdr:colOff>9525</xdr:colOff>
      <xdr:row>17</xdr:row>
      <xdr:rowOff>0</xdr:rowOff>
    </xdr:to>
    <xdr:sp macro="" textlink="">
      <xdr:nvSpPr>
        <xdr:cNvPr id="15747436" name="Line 1">
          <a:extLst>
            <a:ext uri="{FF2B5EF4-FFF2-40B4-BE49-F238E27FC236}">
              <a16:creationId xmlns:a16="http://schemas.microsoft.com/office/drawing/2014/main" id="{5429D86C-35B1-B4FF-18E0-C507D2CA2BF6}"/>
            </a:ext>
          </a:extLst>
        </xdr:cNvPr>
        <xdr:cNvSpPr>
          <a:spLocks noChangeShapeType="1"/>
        </xdr:cNvSpPr>
      </xdr:nvSpPr>
      <xdr:spPr bwMode="auto">
        <a:xfrm flipH="1" flipV="1">
          <a:off x="5495925" y="7629525"/>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17</xdr:row>
      <xdr:rowOff>0</xdr:rowOff>
    </xdr:from>
    <xdr:to>
      <xdr:col>6</xdr:col>
      <xdr:colOff>9525</xdr:colOff>
      <xdr:row>17</xdr:row>
      <xdr:rowOff>0</xdr:rowOff>
    </xdr:to>
    <xdr:sp macro="" textlink="">
      <xdr:nvSpPr>
        <xdr:cNvPr id="15747437" name="Line 1">
          <a:extLst>
            <a:ext uri="{FF2B5EF4-FFF2-40B4-BE49-F238E27FC236}">
              <a16:creationId xmlns:a16="http://schemas.microsoft.com/office/drawing/2014/main" id="{2D063800-8A32-F51E-14BA-884757B1C869}"/>
            </a:ext>
          </a:extLst>
        </xdr:cNvPr>
        <xdr:cNvSpPr>
          <a:spLocks noChangeShapeType="1"/>
        </xdr:cNvSpPr>
      </xdr:nvSpPr>
      <xdr:spPr bwMode="auto">
        <a:xfrm flipH="1" flipV="1">
          <a:off x="5495925" y="7629525"/>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17</xdr:row>
      <xdr:rowOff>0</xdr:rowOff>
    </xdr:from>
    <xdr:to>
      <xdr:col>6</xdr:col>
      <xdr:colOff>9525</xdr:colOff>
      <xdr:row>17</xdr:row>
      <xdr:rowOff>0</xdr:rowOff>
    </xdr:to>
    <xdr:sp macro="" textlink="">
      <xdr:nvSpPr>
        <xdr:cNvPr id="15747438" name="Line 1">
          <a:extLst>
            <a:ext uri="{FF2B5EF4-FFF2-40B4-BE49-F238E27FC236}">
              <a16:creationId xmlns:a16="http://schemas.microsoft.com/office/drawing/2014/main" id="{C7F64278-3B7B-996F-052E-E7FA5F516B88}"/>
            </a:ext>
          </a:extLst>
        </xdr:cNvPr>
        <xdr:cNvSpPr>
          <a:spLocks noChangeShapeType="1"/>
        </xdr:cNvSpPr>
      </xdr:nvSpPr>
      <xdr:spPr bwMode="auto">
        <a:xfrm flipH="1" flipV="1">
          <a:off x="5495925" y="7629525"/>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17</xdr:row>
      <xdr:rowOff>0</xdr:rowOff>
    </xdr:from>
    <xdr:to>
      <xdr:col>6</xdr:col>
      <xdr:colOff>9525</xdr:colOff>
      <xdr:row>17</xdr:row>
      <xdr:rowOff>0</xdr:rowOff>
    </xdr:to>
    <xdr:sp macro="" textlink="">
      <xdr:nvSpPr>
        <xdr:cNvPr id="15747439" name="Line 1">
          <a:extLst>
            <a:ext uri="{FF2B5EF4-FFF2-40B4-BE49-F238E27FC236}">
              <a16:creationId xmlns:a16="http://schemas.microsoft.com/office/drawing/2014/main" id="{7BC1DD89-63B4-D8A9-83C9-EACA38A0A4DF}"/>
            </a:ext>
          </a:extLst>
        </xdr:cNvPr>
        <xdr:cNvSpPr>
          <a:spLocks noChangeShapeType="1"/>
        </xdr:cNvSpPr>
      </xdr:nvSpPr>
      <xdr:spPr bwMode="auto">
        <a:xfrm flipH="1" flipV="1">
          <a:off x="5495925" y="7629525"/>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17</xdr:row>
      <xdr:rowOff>0</xdr:rowOff>
    </xdr:from>
    <xdr:to>
      <xdr:col>6</xdr:col>
      <xdr:colOff>9525</xdr:colOff>
      <xdr:row>17</xdr:row>
      <xdr:rowOff>0</xdr:rowOff>
    </xdr:to>
    <xdr:sp macro="" textlink="">
      <xdr:nvSpPr>
        <xdr:cNvPr id="15747440" name="Line 1">
          <a:extLst>
            <a:ext uri="{FF2B5EF4-FFF2-40B4-BE49-F238E27FC236}">
              <a16:creationId xmlns:a16="http://schemas.microsoft.com/office/drawing/2014/main" id="{C1575103-20D4-B15D-6DE8-B6C97C4BA11C}"/>
            </a:ext>
          </a:extLst>
        </xdr:cNvPr>
        <xdr:cNvSpPr>
          <a:spLocks noChangeShapeType="1"/>
        </xdr:cNvSpPr>
      </xdr:nvSpPr>
      <xdr:spPr bwMode="auto">
        <a:xfrm flipH="1" flipV="1">
          <a:off x="5495925" y="7629525"/>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17</xdr:row>
      <xdr:rowOff>0</xdr:rowOff>
    </xdr:from>
    <xdr:to>
      <xdr:col>6</xdr:col>
      <xdr:colOff>9525</xdr:colOff>
      <xdr:row>17</xdr:row>
      <xdr:rowOff>0</xdr:rowOff>
    </xdr:to>
    <xdr:sp macro="" textlink="">
      <xdr:nvSpPr>
        <xdr:cNvPr id="15747441" name="Line 1">
          <a:extLst>
            <a:ext uri="{FF2B5EF4-FFF2-40B4-BE49-F238E27FC236}">
              <a16:creationId xmlns:a16="http://schemas.microsoft.com/office/drawing/2014/main" id="{D46CADDA-824C-DD97-A2CF-4967A2DE9FBE}"/>
            </a:ext>
          </a:extLst>
        </xdr:cNvPr>
        <xdr:cNvSpPr>
          <a:spLocks noChangeShapeType="1"/>
        </xdr:cNvSpPr>
      </xdr:nvSpPr>
      <xdr:spPr bwMode="auto">
        <a:xfrm flipH="1" flipV="1">
          <a:off x="5495925" y="7629525"/>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3</xdr:row>
      <xdr:rowOff>0</xdr:rowOff>
    </xdr:from>
    <xdr:to>
      <xdr:col>12</xdr:col>
      <xdr:colOff>138641</xdr:colOff>
      <xdr:row>6</xdr:row>
      <xdr:rowOff>62396</xdr:rowOff>
    </xdr:to>
    <xdr:sp macro="" textlink="">
      <xdr:nvSpPr>
        <xdr:cNvPr id="12" name="5 Flecha izquierda">
          <a:hlinkClick xmlns:r="http://schemas.openxmlformats.org/officeDocument/2006/relationships" r:id="rId2"/>
          <a:extLst>
            <a:ext uri="{FF2B5EF4-FFF2-40B4-BE49-F238E27FC236}">
              <a16:creationId xmlns:a16="http://schemas.microsoft.com/office/drawing/2014/main" id="{50514630-8D4C-7FD1-383C-85DDB0B0EFD4}"/>
            </a:ext>
          </a:extLst>
        </xdr:cNvPr>
        <xdr:cNvSpPr/>
      </xdr:nvSpPr>
      <xdr:spPr>
        <a:xfrm>
          <a:off x="9525000" y="762000"/>
          <a:ext cx="900641" cy="88644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editAs="oneCell">
    <xdr:from>
      <xdr:col>0</xdr:col>
      <xdr:colOff>330061</xdr:colOff>
      <xdr:row>19</xdr:row>
      <xdr:rowOff>48868</xdr:rowOff>
    </xdr:from>
    <xdr:to>
      <xdr:col>0</xdr:col>
      <xdr:colOff>995155</xdr:colOff>
      <xdr:row>23</xdr:row>
      <xdr:rowOff>126724</xdr:rowOff>
    </xdr:to>
    <xdr:pic>
      <xdr:nvPicPr>
        <xdr:cNvPr id="13" name="Picture 3" descr="C:\Users\andres.gonzalez\Desktop\SEDTOLIMA\Escritorio\Escudo_Gobernacion.png">
          <a:extLst>
            <a:ext uri="{FF2B5EF4-FFF2-40B4-BE49-F238E27FC236}">
              <a16:creationId xmlns:a16="http://schemas.microsoft.com/office/drawing/2014/main" id="{4FAE7231-82CE-5A20-1AFA-89864ED831D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30061" y="5316193"/>
          <a:ext cx="665094" cy="725556"/>
        </a:xfrm>
        <a:prstGeom prst="rect">
          <a:avLst/>
        </a:prstGeom>
        <a:noFill/>
        <a:effectLst>
          <a:outerShdw blurRad="50800" dist="38100" dir="2700000" algn="tl" rotWithShape="0">
            <a:prstClr val="black">
              <a:alpha val="40000"/>
            </a:prstClr>
          </a:outerShdw>
        </a:effectLst>
      </xdr:spPr>
    </xdr:pic>
    <xdr:clientData/>
  </xdr:twoCellAnchor>
  <xdr:twoCellAnchor>
    <xdr:from>
      <xdr:col>1</xdr:col>
      <xdr:colOff>0</xdr:colOff>
      <xdr:row>93</xdr:row>
      <xdr:rowOff>0</xdr:rowOff>
    </xdr:from>
    <xdr:to>
      <xdr:col>7</xdr:col>
      <xdr:colOff>95250</xdr:colOff>
      <xdr:row>113</xdr:row>
      <xdr:rowOff>28575</xdr:rowOff>
    </xdr:to>
    <xdr:graphicFrame macro="">
      <xdr:nvGraphicFramePr>
        <xdr:cNvPr id="15747444" name="Gráfico 1">
          <a:extLst>
            <a:ext uri="{FF2B5EF4-FFF2-40B4-BE49-F238E27FC236}">
              <a16:creationId xmlns:a16="http://schemas.microsoft.com/office/drawing/2014/main" id="{86E023F1-FE63-9AB8-5674-F5F50315B40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4.xml><?xml version="1.0" encoding="utf-8"?>
<xdr:wsDr xmlns:xdr="http://schemas.openxmlformats.org/drawingml/2006/spreadsheetDrawing" xmlns:a="http://schemas.openxmlformats.org/drawingml/2006/main">
  <xdr:twoCellAnchor>
    <xdr:from>
      <xdr:col>6</xdr:col>
      <xdr:colOff>0</xdr:colOff>
      <xdr:row>17</xdr:row>
      <xdr:rowOff>0</xdr:rowOff>
    </xdr:from>
    <xdr:to>
      <xdr:col>6</xdr:col>
      <xdr:colOff>9525</xdr:colOff>
      <xdr:row>17</xdr:row>
      <xdr:rowOff>0</xdr:rowOff>
    </xdr:to>
    <xdr:sp macro="" textlink="">
      <xdr:nvSpPr>
        <xdr:cNvPr id="61512224" name="Line 1">
          <a:extLst>
            <a:ext uri="{FF2B5EF4-FFF2-40B4-BE49-F238E27FC236}">
              <a16:creationId xmlns:a16="http://schemas.microsoft.com/office/drawing/2014/main" id="{11CE9C36-E74D-4EA7-47BD-E542029EDF07}"/>
            </a:ext>
          </a:extLst>
        </xdr:cNvPr>
        <xdr:cNvSpPr>
          <a:spLocks noChangeShapeType="1"/>
        </xdr:cNvSpPr>
      </xdr:nvSpPr>
      <xdr:spPr bwMode="auto">
        <a:xfrm flipH="1" flipV="1">
          <a:off x="5429250" y="8867775"/>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1</xdr:row>
      <xdr:rowOff>209549</xdr:rowOff>
    </xdr:from>
    <xdr:to>
      <xdr:col>0</xdr:col>
      <xdr:colOff>585430</xdr:colOff>
      <xdr:row>3</xdr:row>
      <xdr:rowOff>123825</xdr:rowOff>
    </xdr:to>
    <xdr:pic>
      <xdr:nvPicPr>
        <xdr:cNvPr id="5" name="Picture 3" descr="C:\Users\andres.gonzalez\Desktop\SEDTOLIMA\Escritorio\Escudo_Gobernacion.png">
          <a:extLst>
            <a:ext uri="{FF2B5EF4-FFF2-40B4-BE49-F238E27FC236}">
              <a16:creationId xmlns:a16="http://schemas.microsoft.com/office/drawing/2014/main" id="{919A0ED2-7AE0-45BE-1FA8-6B9992E4D4D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371474"/>
          <a:ext cx="585430" cy="504826"/>
        </a:xfrm>
        <a:prstGeom prst="rect">
          <a:avLst/>
        </a:prstGeom>
        <a:noFill/>
        <a:effectLst>
          <a:outerShdw blurRad="50800" dist="38100" dir="2700000" algn="tl" rotWithShape="0">
            <a:prstClr val="black">
              <a:alpha val="40000"/>
            </a:prstClr>
          </a:outerShdw>
        </a:effectLst>
      </xdr:spPr>
    </xdr:pic>
    <xdr:clientData/>
  </xdr:twoCellAnchor>
  <xdr:twoCellAnchor>
    <xdr:from>
      <xdr:col>6</xdr:col>
      <xdr:colOff>0</xdr:colOff>
      <xdr:row>17</xdr:row>
      <xdr:rowOff>0</xdr:rowOff>
    </xdr:from>
    <xdr:to>
      <xdr:col>6</xdr:col>
      <xdr:colOff>9525</xdr:colOff>
      <xdr:row>17</xdr:row>
      <xdr:rowOff>0</xdr:rowOff>
    </xdr:to>
    <xdr:sp macro="" textlink="">
      <xdr:nvSpPr>
        <xdr:cNvPr id="61512226" name="Line 1">
          <a:extLst>
            <a:ext uri="{FF2B5EF4-FFF2-40B4-BE49-F238E27FC236}">
              <a16:creationId xmlns:a16="http://schemas.microsoft.com/office/drawing/2014/main" id="{5F9A44BC-F1BE-7A21-1A20-35B0A92A2BA1}"/>
            </a:ext>
          </a:extLst>
        </xdr:cNvPr>
        <xdr:cNvSpPr>
          <a:spLocks noChangeShapeType="1"/>
        </xdr:cNvSpPr>
      </xdr:nvSpPr>
      <xdr:spPr bwMode="auto">
        <a:xfrm flipH="1" flipV="1">
          <a:off x="5429250" y="8867775"/>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17</xdr:row>
      <xdr:rowOff>0</xdr:rowOff>
    </xdr:from>
    <xdr:to>
      <xdr:col>6</xdr:col>
      <xdr:colOff>9525</xdr:colOff>
      <xdr:row>17</xdr:row>
      <xdr:rowOff>0</xdr:rowOff>
    </xdr:to>
    <xdr:sp macro="" textlink="">
      <xdr:nvSpPr>
        <xdr:cNvPr id="61512227" name="Line 1">
          <a:extLst>
            <a:ext uri="{FF2B5EF4-FFF2-40B4-BE49-F238E27FC236}">
              <a16:creationId xmlns:a16="http://schemas.microsoft.com/office/drawing/2014/main" id="{088D63A8-658E-F470-57AB-6C28B0307084}"/>
            </a:ext>
          </a:extLst>
        </xdr:cNvPr>
        <xdr:cNvSpPr>
          <a:spLocks noChangeShapeType="1"/>
        </xdr:cNvSpPr>
      </xdr:nvSpPr>
      <xdr:spPr bwMode="auto">
        <a:xfrm flipH="1" flipV="1">
          <a:off x="5429250" y="8867775"/>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17</xdr:row>
      <xdr:rowOff>0</xdr:rowOff>
    </xdr:from>
    <xdr:to>
      <xdr:col>6</xdr:col>
      <xdr:colOff>9525</xdr:colOff>
      <xdr:row>17</xdr:row>
      <xdr:rowOff>0</xdr:rowOff>
    </xdr:to>
    <xdr:sp macro="" textlink="">
      <xdr:nvSpPr>
        <xdr:cNvPr id="61512228" name="Line 1">
          <a:extLst>
            <a:ext uri="{FF2B5EF4-FFF2-40B4-BE49-F238E27FC236}">
              <a16:creationId xmlns:a16="http://schemas.microsoft.com/office/drawing/2014/main" id="{773E957D-0184-E7E0-3E5A-EB220E07460C}"/>
            </a:ext>
          </a:extLst>
        </xdr:cNvPr>
        <xdr:cNvSpPr>
          <a:spLocks noChangeShapeType="1"/>
        </xdr:cNvSpPr>
      </xdr:nvSpPr>
      <xdr:spPr bwMode="auto">
        <a:xfrm flipH="1" flipV="1">
          <a:off x="5429250" y="8867775"/>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17</xdr:row>
      <xdr:rowOff>0</xdr:rowOff>
    </xdr:from>
    <xdr:to>
      <xdr:col>6</xdr:col>
      <xdr:colOff>9525</xdr:colOff>
      <xdr:row>17</xdr:row>
      <xdr:rowOff>0</xdr:rowOff>
    </xdr:to>
    <xdr:sp macro="" textlink="">
      <xdr:nvSpPr>
        <xdr:cNvPr id="61512229" name="Line 1">
          <a:extLst>
            <a:ext uri="{FF2B5EF4-FFF2-40B4-BE49-F238E27FC236}">
              <a16:creationId xmlns:a16="http://schemas.microsoft.com/office/drawing/2014/main" id="{20FD2947-314E-6A0F-0DAC-70A01D13B613}"/>
            </a:ext>
          </a:extLst>
        </xdr:cNvPr>
        <xdr:cNvSpPr>
          <a:spLocks noChangeShapeType="1"/>
        </xdr:cNvSpPr>
      </xdr:nvSpPr>
      <xdr:spPr bwMode="auto">
        <a:xfrm flipH="1" flipV="1">
          <a:off x="5429250" y="8867775"/>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17</xdr:row>
      <xdr:rowOff>0</xdr:rowOff>
    </xdr:from>
    <xdr:to>
      <xdr:col>6</xdr:col>
      <xdr:colOff>9525</xdr:colOff>
      <xdr:row>17</xdr:row>
      <xdr:rowOff>0</xdr:rowOff>
    </xdr:to>
    <xdr:sp macro="" textlink="">
      <xdr:nvSpPr>
        <xdr:cNvPr id="61512230" name="Line 1">
          <a:extLst>
            <a:ext uri="{FF2B5EF4-FFF2-40B4-BE49-F238E27FC236}">
              <a16:creationId xmlns:a16="http://schemas.microsoft.com/office/drawing/2014/main" id="{BE2BDF4B-6E40-236C-5F68-3CAD50B6A9FD}"/>
            </a:ext>
          </a:extLst>
        </xdr:cNvPr>
        <xdr:cNvSpPr>
          <a:spLocks noChangeShapeType="1"/>
        </xdr:cNvSpPr>
      </xdr:nvSpPr>
      <xdr:spPr bwMode="auto">
        <a:xfrm flipH="1" flipV="1">
          <a:off x="5429250" y="8867775"/>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17</xdr:row>
      <xdr:rowOff>0</xdr:rowOff>
    </xdr:from>
    <xdr:to>
      <xdr:col>6</xdr:col>
      <xdr:colOff>9525</xdr:colOff>
      <xdr:row>17</xdr:row>
      <xdr:rowOff>0</xdr:rowOff>
    </xdr:to>
    <xdr:sp macro="" textlink="">
      <xdr:nvSpPr>
        <xdr:cNvPr id="61512231" name="Line 1">
          <a:extLst>
            <a:ext uri="{FF2B5EF4-FFF2-40B4-BE49-F238E27FC236}">
              <a16:creationId xmlns:a16="http://schemas.microsoft.com/office/drawing/2014/main" id="{3DACB0B5-0AE2-BAFE-6A62-256A0CB6B73F}"/>
            </a:ext>
          </a:extLst>
        </xdr:cNvPr>
        <xdr:cNvSpPr>
          <a:spLocks noChangeShapeType="1"/>
        </xdr:cNvSpPr>
      </xdr:nvSpPr>
      <xdr:spPr bwMode="auto">
        <a:xfrm flipH="1" flipV="1">
          <a:off x="5429250" y="8867775"/>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6</xdr:col>
      <xdr:colOff>0</xdr:colOff>
      <xdr:row>17</xdr:row>
      <xdr:rowOff>0</xdr:rowOff>
    </xdr:from>
    <xdr:to>
      <xdr:col>6</xdr:col>
      <xdr:colOff>9525</xdr:colOff>
      <xdr:row>17</xdr:row>
      <xdr:rowOff>0</xdr:rowOff>
    </xdr:to>
    <xdr:sp macro="" textlink="">
      <xdr:nvSpPr>
        <xdr:cNvPr id="61512232" name="Line 1">
          <a:extLst>
            <a:ext uri="{FF2B5EF4-FFF2-40B4-BE49-F238E27FC236}">
              <a16:creationId xmlns:a16="http://schemas.microsoft.com/office/drawing/2014/main" id="{415E8557-BD47-986D-B50E-3BB30B5C742B}"/>
            </a:ext>
          </a:extLst>
        </xdr:cNvPr>
        <xdr:cNvSpPr>
          <a:spLocks noChangeShapeType="1"/>
        </xdr:cNvSpPr>
      </xdr:nvSpPr>
      <xdr:spPr bwMode="auto">
        <a:xfrm flipH="1" flipV="1">
          <a:off x="5429250" y="8867775"/>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18</xdr:row>
      <xdr:rowOff>44451</xdr:rowOff>
    </xdr:from>
    <xdr:to>
      <xdr:col>1</xdr:col>
      <xdr:colOff>76800</xdr:colOff>
      <xdr:row>20</xdr:row>
      <xdr:rowOff>219076</xdr:rowOff>
    </xdr:to>
    <xdr:pic>
      <xdr:nvPicPr>
        <xdr:cNvPr id="13" name="Picture 3" descr="C:\Users\andres.gonzalez\Desktop\SEDTOLIMA\Escritorio\Escudo_Gobernacion.png">
          <a:extLst>
            <a:ext uri="{FF2B5EF4-FFF2-40B4-BE49-F238E27FC236}">
              <a16:creationId xmlns:a16="http://schemas.microsoft.com/office/drawing/2014/main" id="{1BB94B2B-CED4-2090-C5C9-817BC89AB81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8483601"/>
          <a:ext cx="915000" cy="908050"/>
        </a:xfrm>
        <a:prstGeom prst="rect">
          <a:avLst/>
        </a:prstGeom>
        <a:noFill/>
        <a:effectLst>
          <a:outerShdw blurRad="50800" dist="38100" dir="2700000" algn="tl" rotWithShape="0">
            <a:prstClr val="black">
              <a:alpha val="40000"/>
            </a:prstClr>
          </a:outerShdw>
        </a:effectLst>
      </xdr:spPr>
    </xdr:pic>
    <xdr:clientData/>
  </xdr:twoCellAnchor>
  <xdr:twoCellAnchor>
    <xdr:from>
      <xdr:col>12</xdr:col>
      <xdr:colOff>0</xdr:colOff>
      <xdr:row>0</xdr:row>
      <xdr:rowOff>0</xdr:rowOff>
    </xdr:from>
    <xdr:to>
      <xdr:col>13</xdr:col>
      <xdr:colOff>138641</xdr:colOff>
      <xdr:row>3</xdr:row>
      <xdr:rowOff>62396</xdr:rowOff>
    </xdr:to>
    <xdr:sp macro="" textlink="">
      <xdr:nvSpPr>
        <xdr:cNvPr id="12" name="5 Flecha izquierda">
          <a:hlinkClick xmlns:r="http://schemas.openxmlformats.org/officeDocument/2006/relationships" r:id="rId2"/>
          <a:extLst>
            <a:ext uri="{FF2B5EF4-FFF2-40B4-BE49-F238E27FC236}">
              <a16:creationId xmlns:a16="http://schemas.microsoft.com/office/drawing/2014/main" id="{DDF8D759-0682-24A5-33C5-5921EAEC097E}"/>
            </a:ext>
          </a:extLst>
        </xdr:cNvPr>
        <xdr:cNvSpPr/>
      </xdr:nvSpPr>
      <xdr:spPr>
        <a:xfrm>
          <a:off x="10267950" y="762000"/>
          <a:ext cx="900641" cy="86249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1</xdr:col>
      <xdr:colOff>0</xdr:colOff>
      <xdr:row>51</xdr:row>
      <xdr:rowOff>0</xdr:rowOff>
    </xdr:from>
    <xdr:to>
      <xdr:col>8</xdr:col>
      <xdr:colOff>47625</xdr:colOff>
      <xdr:row>73</xdr:row>
      <xdr:rowOff>152400</xdr:rowOff>
    </xdr:to>
    <xdr:graphicFrame macro="">
      <xdr:nvGraphicFramePr>
        <xdr:cNvPr id="61512235" name="Gráfico 1">
          <a:extLst>
            <a:ext uri="{FF2B5EF4-FFF2-40B4-BE49-F238E27FC236}">
              <a16:creationId xmlns:a16="http://schemas.microsoft.com/office/drawing/2014/main" id="{63983127-6087-6037-E001-FF874390443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5.xml><?xml version="1.0" encoding="utf-8"?>
<xdr:wsDr xmlns:xdr="http://schemas.openxmlformats.org/drawingml/2006/spreadsheetDrawing" xmlns:a="http://schemas.openxmlformats.org/drawingml/2006/main">
  <xdr:twoCellAnchor>
    <xdr:from>
      <xdr:col>6</xdr:col>
      <xdr:colOff>0</xdr:colOff>
      <xdr:row>15</xdr:row>
      <xdr:rowOff>0</xdr:rowOff>
    </xdr:from>
    <xdr:to>
      <xdr:col>6</xdr:col>
      <xdr:colOff>9525</xdr:colOff>
      <xdr:row>15</xdr:row>
      <xdr:rowOff>0</xdr:rowOff>
    </xdr:to>
    <xdr:sp macro="" textlink="">
      <xdr:nvSpPr>
        <xdr:cNvPr id="1298503" name="Line 1">
          <a:extLst>
            <a:ext uri="{FF2B5EF4-FFF2-40B4-BE49-F238E27FC236}">
              <a16:creationId xmlns:a16="http://schemas.microsoft.com/office/drawing/2014/main" id="{3EE8EAB9-C1EC-2AF7-6921-055044B122C1}"/>
            </a:ext>
          </a:extLst>
        </xdr:cNvPr>
        <xdr:cNvSpPr>
          <a:spLocks noChangeShapeType="1"/>
        </xdr:cNvSpPr>
      </xdr:nvSpPr>
      <xdr:spPr bwMode="auto">
        <a:xfrm flipH="1" flipV="1">
          <a:off x="6286500" y="7753350"/>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0</xdr:row>
      <xdr:rowOff>11207</xdr:rowOff>
    </xdr:from>
    <xdr:to>
      <xdr:col>0</xdr:col>
      <xdr:colOff>1154206</xdr:colOff>
      <xdr:row>3</xdr:row>
      <xdr:rowOff>26684</xdr:rowOff>
    </xdr:to>
    <xdr:pic>
      <xdr:nvPicPr>
        <xdr:cNvPr id="4" name="Picture 3" descr="C:\Users\andres.gonzalez\Desktop\SEDTOLIMA\Escritorio\Escudo_Gobernacion.png">
          <a:extLst>
            <a:ext uri="{FF2B5EF4-FFF2-40B4-BE49-F238E27FC236}">
              <a16:creationId xmlns:a16="http://schemas.microsoft.com/office/drawing/2014/main" id="{0CAC6129-2787-D8CD-733F-69FCA5120B7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11207"/>
          <a:ext cx="1154206" cy="755065"/>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168277</xdr:colOff>
      <xdr:row>16</xdr:row>
      <xdr:rowOff>143845</xdr:rowOff>
    </xdr:from>
    <xdr:to>
      <xdr:col>0</xdr:col>
      <xdr:colOff>1071163</xdr:colOff>
      <xdr:row>18</xdr:row>
      <xdr:rowOff>265875</xdr:rowOff>
    </xdr:to>
    <xdr:pic>
      <xdr:nvPicPr>
        <xdr:cNvPr id="5" name="Picture 3" descr="C:\Users\andres.gonzalez\Desktop\SEDTOLIMA\Escritorio\Escudo_Gobernacion.png">
          <a:extLst>
            <a:ext uri="{FF2B5EF4-FFF2-40B4-BE49-F238E27FC236}">
              <a16:creationId xmlns:a16="http://schemas.microsoft.com/office/drawing/2014/main" id="{A3C2FA31-0B13-2D74-015D-E1DEE839C022}"/>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8277" y="5792584"/>
          <a:ext cx="902886" cy="768073"/>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4</xdr:row>
      <xdr:rowOff>0</xdr:rowOff>
    </xdr:from>
    <xdr:to>
      <xdr:col>12</xdr:col>
      <xdr:colOff>206747</xdr:colOff>
      <xdr:row>5</xdr:row>
      <xdr:rowOff>449356</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E4C1049E-A2C5-EA33-DA95-214F58506889}"/>
            </a:ext>
          </a:extLst>
        </xdr:cNvPr>
        <xdr:cNvSpPr/>
      </xdr:nvSpPr>
      <xdr:spPr>
        <a:xfrm>
          <a:off x="8382000" y="647700"/>
          <a:ext cx="968747" cy="77320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1</xdr:col>
      <xdr:colOff>0</xdr:colOff>
      <xdr:row>38</xdr:row>
      <xdr:rowOff>0</xdr:rowOff>
    </xdr:from>
    <xdr:to>
      <xdr:col>13</xdr:col>
      <xdr:colOff>483723</xdr:colOff>
      <xdr:row>73</xdr:row>
      <xdr:rowOff>134470</xdr:rowOff>
    </xdr:to>
    <xdr:graphicFrame macro="">
      <xdr:nvGraphicFramePr>
        <xdr:cNvPr id="3" name="Gráfico 1">
          <a:extLst>
            <a:ext uri="{FF2B5EF4-FFF2-40B4-BE49-F238E27FC236}">
              <a16:creationId xmlns:a16="http://schemas.microsoft.com/office/drawing/2014/main" id="{D99EC14F-A938-4FDA-BBF1-F903996AD71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6.xml><?xml version="1.0" encoding="utf-8"?>
<xdr:wsDr xmlns:xdr="http://schemas.openxmlformats.org/drawingml/2006/spreadsheetDrawing" xmlns:a="http://schemas.openxmlformats.org/drawingml/2006/main">
  <xdr:twoCellAnchor>
    <xdr:from>
      <xdr:col>6</xdr:col>
      <xdr:colOff>0</xdr:colOff>
      <xdr:row>16</xdr:row>
      <xdr:rowOff>0</xdr:rowOff>
    </xdr:from>
    <xdr:to>
      <xdr:col>6</xdr:col>
      <xdr:colOff>9525</xdr:colOff>
      <xdr:row>16</xdr:row>
      <xdr:rowOff>0</xdr:rowOff>
    </xdr:to>
    <xdr:sp macro="" textlink="">
      <xdr:nvSpPr>
        <xdr:cNvPr id="15490119" name="Line 1">
          <a:extLst>
            <a:ext uri="{FF2B5EF4-FFF2-40B4-BE49-F238E27FC236}">
              <a16:creationId xmlns:a16="http://schemas.microsoft.com/office/drawing/2014/main" id="{095DD681-991F-7A7A-8A0E-6EC7136DBF78}"/>
            </a:ext>
          </a:extLst>
        </xdr:cNvPr>
        <xdr:cNvSpPr>
          <a:spLocks noChangeShapeType="1"/>
        </xdr:cNvSpPr>
      </xdr:nvSpPr>
      <xdr:spPr bwMode="auto">
        <a:xfrm flipH="1" flipV="1">
          <a:off x="8963025" y="7658100"/>
          <a:ext cx="95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85725</xdr:colOff>
      <xdr:row>1</xdr:row>
      <xdr:rowOff>127000</xdr:rowOff>
    </xdr:from>
    <xdr:to>
      <xdr:col>0</xdr:col>
      <xdr:colOff>990600</xdr:colOff>
      <xdr:row>2</xdr:row>
      <xdr:rowOff>356961</xdr:rowOff>
    </xdr:to>
    <xdr:pic>
      <xdr:nvPicPr>
        <xdr:cNvPr id="4" name="Picture 3" descr="C:\Users\andres.gonzalez\Desktop\SEDTOLIMA\Escritorio\Escudo_Gobernacion.png">
          <a:extLst>
            <a:ext uri="{FF2B5EF4-FFF2-40B4-BE49-F238E27FC236}">
              <a16:creationId xmlns:a16="http://schemas.microsoft.com/office/drawing/2014/main" id="{C3698AD4-39C9-3608-333A-405EDEEB8D5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725" y="288925"/>
          <a:ext cx="904875" cy="620486"/>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5</xdr:row>
      <xdr:rowOff>0</xdr:rowOff>
    </xdr:from>
    <xdr:to>
      <xdr:col>12</xdr:col>
      <xdr:colOff>206747</xdr:colOff>
      <xdr:row>6</xdr:row>
      <xdr:rowOff>449356</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3849FC2B-5814-32A6-980A-A2DE445B361E}"/>
            </a:ext>
          </a:extLst>
        </xdr:cNvPr>
        <xdr:cNvSpPr/>
      </xdr:nvSpPr>
      <xdr:spPr>
        <a:xfrm>
          <a:off x="8505825" y="809625"/>
          <a:ext cx="968747" cy="77320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editAs="oneCell">
    <xdr:from>
      <xdr:col>0</xdr:col>
      <xdr:colOff>82552</xdr:colOff>
      <xdr:row>17</xdr:row>
      <xdr:rowOff>123825</xdr:rowOff>
    </xdr:from>
    <xdr:to>
      <xdr:col>0</xdr:col>
      <xdr:colOff>806450</xdr:colOff>
      <xdr:row>20</xdr:row>
      <xdr:rowOff>151305</xdr:rowOff>
    </xdr:to>
    <xdr:pic>
      <xdr:nvPicPr>
        <xdr:cNvPr id="7" name="Picture 3" descr="C:\Users\andres.gonzalez\Desktop\SEDTOLIMA\Escritorio\Escudo_Gobernacion.png">
          <a:extLst>
            <a:ext uri="{FF2B5EF4-FFF2-40B4-BE49-F238E27FC236}">
              <a16:creationId xmlns:a16="http://schemas.microsoft.com/office/drawing/2014/main" id="{8E670775-85F0-554C-569D-456C5F58D5A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2552" y="7620000"/>
          <a:ext cx="723898" cy="732330"/>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3</xdr:col>
      <xdr:colOff>76200</xdr:colOff>
      <xdr:row>56</xdr:row>
      <xdr:rowOff>152400</xdr:rowOff>
    </xdr:from>
    <xdr:to>
      <xdr:col>5</xdr:col>
      <xdr:colOff>466725</xdr:colOff>
      <xdr:row>73</xdr:row>
      <xdr:rowOff>161925</xdr:rowOff>
    </xdr:to>
    <xdr:pic>
      <xdr:nvPicPr>
        <xdr:cNvPr id="15490123" name="Imagen 8">
          <a:extLst>
            <a:ext uri="{FF2B5EF4-FFF2-40B4-BE49-F238E27FC236}">
              <a16:creationId xmlns:a16="http://schemas.microsoft.com/office/drawing/2014/main" id="{A1AA523E-94F1-E85D-E0B7-F57FB682FE1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755900" y="42367200"/>
          <a:ext cx="6169025" cy="2816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xdr:col>
      <xdr:colOff>0</xdr:colOff>
      <xdr:row>38</xdr:row>
      <xdr:rowOff>0</xdr:rowOff>
    </xdr:from>
    <xdr:to>
      <xdr:col>4</xdr:col>
      <xdr:colOff>4826000</xdr:colOff>
      <xdr:row>58</xdr:row>
      <xdr:rowOff>127000</xdr:rowOff>
    </xdr:to>
    <xdr:graphicFrame macro="">
      <xdr:nvGraphicFramePr>
        <xdr:cNvPr id="3" name="Gráfico 2">
          <a:extLst>
            <a:ext uri="{FF2B5EF4-FFF2-40B4-BE49-F238E27FC236}">
              <a16:creationId xmlns:a16="http://schemas.microsoft.com/office/drawing/2014/main" id="{C5E47AAA-5E5A-46CF-A12F-DBE46DDADE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7.xml><?xml version="1.0" encoding="utf-8"?>
<xdr:wsDr xmlns:xdr="http://schemas.openxmlformats.org/drawingml/2006/spreadsheetDrawing" xmlns:a="http://schemas.openxmlformats.org/drawingml/2006/main">
  <xdr:twoCellAnchor>
    <xdr:from>
      <xdr:col>6</xdr:col>
      <xdr:colOff>0</xdr:colOff>
      <xdr:row>16</xdr:row>
      <xdr:rowOff>0</xdr:rowOff>
    </xdr:from>
    <xdr:to>
      <xdr:col>6</xdr:col>
      <xdr:colOff>9525</xdr:colOff>
      <xdr:row>16</xdr:row>
      <xdr:rowOff>0</xdr:rowOff>
    </xdr:to>
    <xdr:sp macro="" textlink="">
      <xdr:nvSpPr>
        <xdr:cNvPr id="45942050" name="Line 1">
          <a:extLst>
            <a:ext uri="{FF2B5EF4-FFF2-40B4-BE49-F238E27FC236}">
              <a16:creationId xmlns:a16="http://schemas.microsoft.com/office/drawing/2014/main" id="{ADBE66E6-AD69-2D4D-35E3-4F6A1BDDF138}"/>
            </a:ext>
          </a:extLst>
        </xdr:cNvPr>
        <xdr:cNvSpPr>
          <a:spLocks noChangeShapeType="1"/>
        </xdr:cNvSpPr>
      </xdr:nvSpPr>
      <xdr:spPr bwMode="auto">
        <a:xfrm flipH="1" flipV="1">
          <a:off x="5086350" y="7343775"/>
          <a:ext cx="95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9525</xdr:colOff>
      <xdr:row>1</xdr:row>
      <xdr:rowOff>98425</xdr:rowOff>
    </xdr:from>
    <xdr:to>
      <xdr:col>1</xdr:col>
      <xdr:colOff>9525</xdr:colOff>
      <xdr:row>3</xdr:row>
      <xdr:rowOff>147411</xdr:rowOff>
    </xdr:to>
    <xdr:pic>
      <xdr:nvPicPr>
        <xdr:cNvPr id="4" name="Picture 3" descr="C:\Users\andres.gonzalez\Desktop\SEDTOLIMA\Escritorio\Escudo_Gobernacion.png">
          <a:extLst>
            <a:ext uri="{FF2B5EF4-FFF2-40B4-BE49-F238E27FC236}">
              <a16:creationId xmlns:a16="http://schemas.microsoft.com/office/drawing/2014/main" id="{C18A2DD9-76E0-FCDF-91C6-88DF6512E416}"/>
            </a:ext>
          </a:extLst>
        </xdr:cNvPr>
        <xdr:cNvPicPr>
          <a:picLocks noChangeAspect="1" noChangeArrowheads="1"/>
        </xdr:cNvPicPr>
      </xdr:nvPicPr>
      <xdr:blipFill>
        <a:blip xmlns:r="http://schemas.openxmlformats.org/officeDocument/2006/relationships" r:embed="rId1"/>
        <a:srcRect/>
        <a:stretch>
          <a:fillRect/>
        </a:stretch>
      </xdr:blipFill>
      <xdr:spPr bwMode="auto">
        <a:xfrm>
          <a:off x="9525" y="260350"/>
          <a:ext cx="904875" cy="620486"/>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73027</xdr:colOff>
      <xdr:row>17</xdr:row>
      <xdr:rowOff>95250</xdr:rowOff>
    </xdr:from>
    <xdr:to>
      <xdr:col>0</xdr:col>
      <xdr:colOff>796925</xdr:colOff>
      <xdr:row>19</xdr:row>
      <xdr:rowOff>179880</xdr:rowOff>
    </xdr:to>
    <xdr:pic>
      <xdr:nvPicPr>
        <xdr:cNvPr id="5" name="Picture 3" descr="C:\Users\andres.gonzalez\Desktop\SEDTOLIMA\Escritorio\Escudo_Gobernacion.png">
          <a:extLst>
            <a:ext uri="{FF2B5EF4-FFF2-40B4-BE49-F238E27FC236}">
              <a16:creationId xmlns:a16="http://schemas.microsoft.com/office/drawing/2014/main" id="{6F7BE8B4-F1AC-712E-B6C0-EDEA78A6A29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3027" y="7839075"/>
          <a:ext cx="723898" cy="713280"/>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5</xdr:row>
      <xdr:rowOff>0</xdr:rowOff>
    </xdr:from>
    <xdr:to>
      <xdr:col>12</xdr:col>
      <xdr:colOff>206747</xdr:colOff>
      <xdr:row>6</xdr:row>
      <xdr:rowOff>449356</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C2497EC4-226C-4E05-A27A-BB983628A7D1}"/>
            </a:ext>
          </a:extLst>
        </xdr:cNvPr>
        <xdr:cNvSpPr/>
      </xdr:nvSpPr>
      <xdr:spPr>
        <a:xfrm>
          <a:off x="8382000" y="809625"/>
          <a:ext cx="968747" cy="77320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0</xdr:col>
      <xdr:colOff>504825</xdr:colOff>
      <xdr:row>100</xdr:row>
      <xdr:rowOff>66675</xdr:rowOff>
    </xdr:from>
    <xdr:to>
      <xdr:col>8</xdr:col>
      <xdr:colOff>285750</xdr:colOff>
      <xdr:row>123</xdr:row>
      <xdr:rowOff>104775</xdr:rowOff>
    </xdr:to>
    <xdr:graphicFrame macro="">
      <xdr:nvGraphicFramePr>
        <xdr:cNvPr id="45942054" name="Gráfico 2">
          <a:extLst>
            <a:ext uri="{FF2B5EF4-FFF2-40B4-BE49-F238E27FC236}">
              <a16:creationId xmlns:a16="http://schemas.microsoft.com/office/drawing/2014/main" id="{D5CD0427-1CC0-96DC-0067-6ED9CD7D96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xdr:col>
      <xdr:colOff>19050</xdr:colOff>
      <xdr:row>126</xdr:row>
      <xdr:rowOff>142875</xdr:rowOff>
    </xdr:from>
    <xdr:to>
      <xdr:col>6</xdr:col>
      <xdr:colOff>409575</xdr:colOff>
      <xdr:row>143</xdr:row>
      <xdr:rowOff>0</xdr:rowOff>
    </xdr:to>
    <xdr:graphicFrame macro="">
      <xdr:nvGraphicFramePr>
        <xdr:cNvPr id="45942055" name="Gráfico 10">
          <a:extLst>
            <a:ext uri="{FF2B5EF4-FFF2-40B4-BE49-F238E27FC236}">
              <a16:creationId xmlns:a16="http://schemas.microsoft.com/office/drawing/2014/main" id="{48C0E522-EBC6-FFAB-B3D4-4F48608185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38.xml><?xml version="1.0" encoding="utf-8"?>
<xdr:wsDr xmlns:xdr="http://schemas.openxmlformats.org/drawingml/2006/spreadsheetDrawing" xmlns:a="http://schemas.openxmlformats.org/drawingml/2006/main">
  <xdr:twoCellAnchor>
    <xdr:from>
      <xdr:col>6</xdr:col>
      <xdr:colOff>0</xdr:colOff>
      <xdr:row>16</xdr:row>
      <xdr:rowOff>0</xdr:rowOff>
    </xdr:from>
    <xdr:to>
      <xdr:col>6</xdr:col>
      <xdr:colOff>9525</xdr:colOff>
      <xdr:row>16</xdr:row>
      <xdr:rowOff>0</xdr:rowOff>
    </xdr:to>
    <xdr:sp macro="" textlink="">
      <xdr:nvSpPr>
        <xdr:cNvPr id="18029639" name="Line 1">
          <a:extLst>
            <a:ext uri="{FF2B5EF4-FFF2-40B4-BE49-F238E27FC236}">
              <a16:creationId xmlns:a16="http://schemas.microsoft.com/office/drawing/2014/main" id="{28DD6CB9-759A-7346-332A-F7D89C66E92A}"/>
            </a:ext>
          </a:extLst>
        </xdr:cNvPr>
        <xdr:cNvSpPr>
          <a:spLocks noChangeShapeType="1"/>
        </xdr:cNvSpPr>
      </xdr:nvSpPr>
      <xdr:spPr bwMode="auto">
        <a:xfrm flipH="1" flipV="1">
          <a:off x="8334375" y="7648575"/>
          <a:ext cx="95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85725</xdr:colOff>
      <xdr:row>1</xdr:row>
      <xdr:rowOff>127000</xdr:rowOff>
    </xdr:from>
    <xdr:to>
      <xdr:col>0</xdr:col>
      <xdr:colOff>990600</xdr:colOff>
      <xdr:row>2</xdr:row>
      <xdr:rowOff>356961</xdr:rowOff>
    </xdr:to>
    <xdr:pic>
      <xdr:nvPicPr>
        <xdr:cNvPr id="3" name="Picture 3" descr="C:\Users\andres.gonzalez\Desktop\SEDTOLIMA\Escritorio\Escudo_Gobernacion.png">
          <a:extLst>
            <a:ext uri="{FF2B5EF4-FFF2-40B4-BE49-F238E27FC236}">
              <a16:creationId xmlns:a16="http://schemas.microsoft.com/office/drawing/2014/main" id="{35D7DCD0-E0BF-E1E3-F5F2-41C67B76954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5725" y="288925"/>
          <a:ext cx="904875" cy="620486"/>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5</xdr:row>
      <xdr:rowOff>0</xdr:rowOff>
    </xdr:from>
    <xdr:to>
      <xdr:col>12</xdr:col>
      <xdr:colOff>206747</xdr:colOff>
      <xdr:row>6</xdr:row>
      <xdr:rowOff>449356</xdr:rowOff>
    </xdr:to>
    <xdr:sp macro="" textlink="">
      <xdr:nvSpPr>
        <xdr:cNvPr id="4" name="5 Flecha izquierda">
          <a:hlinkClick xmlns:r="http://schemas.openxmlformats.org/officeDocument/2006/relationships" r:id="rId2"/>
          <a:extLst>
            <a:ext uri="{FF2B5EF4-FFF2-40B4-BE49-F238E27FC236}">
              <a16:creationId xmlns:a16="http://schemas.microsoft.com/office/drawing/2014/main" id="{39E0509B-6BE7-8B67-9F7B-E6F3160DF8AE}"/>
            </a:ext>
          </a:extLst>
        </xdr:cNvPr>
        <xdr:cNvSpPr/>
      </xdr:nvSpPr>
      <xdr:spPr>
        <a:xfrm>
          <a:off x="10277475" y="1390650"/>
          <a:ext cx="968747" cy="77320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editAs="oneCell">
    <xdr:from>
      <xdr:col>0</xdr:col>
      <xdr:colOff>73027</xdr:colOff>
      <xdr:row>18</xdr:row>
      <xdr:rowOff>95250</xdr:rowOff>
    </xdr:from>
    <xdr:to>
      <xdr:col>0</xdr:col>
      <xdr:colOff>796925</xdr:colOff>
      <xdr:row>20</xdr:row>
      <xdr:rowOff>198930</xdr:rowOff>
    </xdr:to>
    <xdr:pic>
      <xdr:nvPicPr>
        <xdr:cNvPr id="5" name="Picture 3" descr="C:\Users\andres.gonzalez\Desktop\SEDTOLIMA\Escritorio\Escudo_Gobernacion.png">
          <a:extLst>
            <a:ext uri="{FF2B5EF4-FFF2-40B4-BE49-F238E27FC236}">
              <a16:creationId xmlns:a16="http://schemas.microsoft.com/office/drawing/2014/main" id="{FFEB6C16-80C3-4808-D9AE-0928BAE49DF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3027" y="6448425"/>
          <a:ext cx="723898" cy="732330"/>
        </a:xfrm>
        <a:prstGeom prst="rect">
          <a:avLst/>
        </a:prstGeom>
        <a:noFill/>
        <a:effectLst>
          <a:outerShdw blurRad="50800" dist="38100" dir="2700000" algn="tl" rotWithShape="0">
            <a:prstClr val="black">
              <a:alpha val="40000"/>
            </a:prstClr>
          </a:outerShdw>
        </a:effectLst>
      </xdr:spPr>
    </xdr:pic>
    <xdr:clientData/>
  </xdr:twoCellAnchor>
  <xdr:twoCellAnchor>
    <xdr:from>
      <xdr:col>1</xdr:col>
      <xdr:colOff>0</xdr:colOff>
      <xdr:row>30</xdr:row>
      <xdr:rowOff>0</xdr:rowOff>
    </xdr:from>
    <xdr:to>
      <xdr:col>11</xdr:col>
      <xdr:colOff>161925</xdr:colOff>
      <xdr:row>56</xdr:row>
      <xdr:rowOff>76200</xdr:rowOff>
    </xdr:to>
    <xdr:graphicFrame macro="">
      <xdr:nvGraphicFramePr>
        <xdr:cNvPr id="18029643" name="Gráfico 7">
          <a:extLst>
            <a:ext uri="{FF2B5EF4-FFF2-40B4-BE49-F238E27FC236}">
              <a16:creationId xmlns:a16="http://schemas.microsoft.com/office/drawing/2014/main" id="{A4CF1DFB-4FB4-7F4B-EA2E-C9B4BF5AF65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9.xml><?xml version="1.0" encoding="utf-8"?>
<xdr:wsDr xmlns:xdr="http://schemas.openxmlformats.org/drawingml/2006/spreadsheetDrawing" xmlns:a="http://schemas.openxmlformats.org/drawingml/2006/main">
  <xdr:twoCellAnchor>
    <xdr:from>
      <xdr:col>6</xdr:col>
      <xdr:colOff>0</xdr:colOff>
      <xdr:row>16</xdr:row>
      <xdr:rowOff>0</xdr:rowOff>
    </xdr:from>
    <xdr:to>
      <xdr:col>6</xdr:col>
      <xdr:colOff>9525</xdr:colOff>
      <xdr:row>16</xdr:row>
      <xdr:rowOff>0</xdr:rowOff>
    </xdr:to>
    <xdr:sp macro="" textlink="">
      <xdr:nvSpPr>
        <xdr:cNvPr id="15864903" name="Line 1">
          <a:extLst>
            <a:ext uri="{FF2B5EF4-FFF2-40B4-BE49-F238E27FC236}">
              <a16:creationId xmlns:a16="http://schemas.microsoft.com/office/drawing/2014/main" id="{B318FB55-6324-C1B6-C71F-57E0FCE4675B}"/>
            </a:ext>
          </a:extLst>
        </xdr:cNvPr>
        <xdr:cNvSpPr>
          <a:spLocks noChangeShapeType="1"/>
        </xdr:cNvSpPr>
      </xdr:nvSpPr>
      <xdr:spPr bwMode="auto">
        <a:xfrm flipH="1" flipV="1">
          <a:off x="8686800" y="8324850"/>
          <a:ext cx="95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30958</xdr:colOff>
      <xdr:row>1</xdr:row>
      <xdr:rowOff>127000</xdr:rowOff>
    </xdr:from>
    <xdr:to>
      <xdr:col>1</xdr:col>
      <xdr:colOff>294149</xdr:colOff>
      <xdr:row>3</xdr:row>
      <xdr:rowOff>226218</xdr:rowOff>
    </xdr:to>
    <xdr:pic>
      <xdr:nvPicPr>
        <xdr:cNvPr id="4" name="Picture 3" descr="C:\Users\andres.gonzalez\Desktop\SEDTOLIMA\Escritorio\Escudo_Gobernacion.png">
          <a:extLst>
            <a:ext uri="{FF2B5EF4-FFF2-40B4-BE49-F238E27FC236}">
              <a16:creationId xmlns:a16="http://schemas.microsoft.com/office/drawing/2014/main" id="{725E517B-3515-8FFD-D169-5933AA7E43B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0958" y="305594"/>
          <a:ext cx="904875" cy="718343"/>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71438</xdr:colOff>
      <xdr:row>17</xdr:row>
      <xdr:rowOff>114300</xdr:rowOff>
    </xdr:from>
    <xdr:to>
      <xdr:col>1</xdr:col>
      <xdr:colOff>263192</xdr:colOff>
      <xdr:row>19</xdr:row>
      <xdr:rowOff>217981</xdr:rowOff>
    </xdr:to>
    <xdr:pic>
      <xdr:nvPicPr>
        <xdr:cNvPr id="5" name="Picture 3" descr="C:\Users\andres.gonzalez\Desktop\SEDTOLIMA\Escritorio\Escudo_Gobernacion.png">
          <a:extLst>
            <a:ext uri="{FF2B5EF4-FFF2-40B4-BE49-F238E27FC236}">
              <a16:creationId xmlns:a16="http://schemas.microsoft.com/office/drawing/2014/main" id="{3D69FDB9-94B6-5757-6E7D-496825C4170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8" y="8601075"/>
          <a:ext cx="835819" cy="694231"/>
        </a:xfrm>
        <a:prstGeom prst="rect">
          <a:avLst/>
        </a:prstGeom>
        <a:noFill/>
        <a:effectLst>
          <a:outerShdw blurRad="50800" dist="38100" dir="2700000" algn="tl" rotWithShape="0">
            <a:prstClr val="black">
              <a:alpha val="40000"/>
            </a:prstClr>
          </a:outerShdw>
        </a:effectLst>
      </xdr:spPr>
    </xdr:pic>
    <xdr:clientData/>
  </xdr:twoCellAnchor>
  <xdr:twoCellAnchor>
    <xdr:from>
      <xdr:col>15</xdr:col>
      <xdr:colOff>0</xdr:colOff>
      <xdr:row>1</xdr:row>
      <xdr:rowOff>0</xdr:rowOff>
    </xdr:from>
    <xdr:to>
      <xdr:col>16</xdr:col>
      <xdr:colOff>138641</xdr:colOff>
      <xdr:row>3</xdr:row>
      <xdr:rowOff>324473</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342F7DF5-50A8-852C-79BC-D71918B01410}"/>
            </a:ext>
          </a:extLst>
        </xdr:cNvPr>
        <xdr:cNvSpPr/>
      </xdr:nvSpPr>
      <xdr:spPr>
        <a:xfrm>
          <a:off x="8810625" y="0"/>
          <a:ext cx="900641" cy="886448"/>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3</xdr:col>
      <xdr:colOff>0</xdr:colOff>
      <xdr:row>40</xdr:row>
      <xdr:rowOff>0</xdr:rowOff>
    </xdr:from>
    <xdr:to>
      <xdr:col>6</xdr:col>
      <xdr:colOff>400050</xdr:colOff>
      <xdr:row>79</xdr:row>
      <xdr:rowOff>152400</xdr:rowOff>
    </xdr:to>
    <xdr:graphicFrame macro="">
      <xdr:nvGraphicFramePr>
        <xdr:cNvPr id="15864907" name="Gráfico 10">
          <a:extLst>
            <a:ext uri="{FF2B5EF4-FFF2-40B4-BE49-F238E27FC236}">
              <a16:creationId xmlns:a16="http://schemas.microsoft.com/office/drawing/2014/main" id="{F355E571-5732-1934-141D-F3504AB8F5C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160195</xdr:colOff>
      <xdr:row>2</xdr:row>
      <xdr:rowOff>42796</xdr:rowOff>
    </xdr:from>
    <xdr:to>
      <xdr:col>0</xdr:col>
      <xdr:colOff>679112</xdr:colOff>
      <xdr:row>2</xdr:row>
      <xdr:rowOff>373702</xdr:rowOff>
    </xdr:to>
    <xdr:pic>
      <xdr:nvPicPr>
        <xdr:cNvPr id="2" name="Picture 3" descr="C:\Users\andres.gonzalez\Desktop\SEDTOLIMA\Escritorio\Escudo_Gobernacion.png">
          <a:extLst>
            <a:ext uri="{FF2B5EF4-FFF2-40B4-BE49-F238E27FC236}">
              <a16:creationId xmlns:a16="http://schemas.microsoft.com/office/drawing/2014/main" id="{7D25CFE3-0936-29D7-9667-B2B62A97A6D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0195" y="423796"/>
          <a:ext cx="518917" cy="330906"/>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140672</xdr:colOff>
      <xdr:row>21</xdr:row>
      <xdr:rowOff>63953</xdr:rowOff>
    </xdr:from>
    <xdr:to>
      <xdr:col>0</xdr:col>
      <xdr:colOff>648023</xdr:colOff>
      <xdr:row>23</xdr:row>
      <xdr:rowOff>35098</xdr:rowOff>
    </xdr:to>
    <xdr:pic>
      <xdr:nvPicPr>
        <xdr:cNvPr id="3" name="Picture 3" descr="C:\Users\andres.gonzalez\Desktop\SEDTOLIMA\Escritorio\Escudo_Gobernacion.png">
          <a:extLst>
            <a:ext uri="{FF2B5EF4-FFF2-40B4-BE49-F238E27FC236}">
              <a16:creationId xmlns:a16="http://schemas.microsoft.com/office/drawing/2014/main" id="{9F0AB7B7-CBB6-B0A3-DB6C-62BFE6B92BC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0672" y="7501736"/>
          <a:ext cx="507351" cy="327297"/>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2</xdr:row>
      <xdr:rowOff>0</xdr:rowOff>
    </xdr:from>
    <xdr:to>
      <xdr:col>11</xdr:col>
      <xdr:colOff>1093094</xdr:colOff>
      <xdr:row>5</xdr:row>
      <xdr:rowOff>70920</xdr:rowOff>
    </xdr:to>
    <xdr:sp macro="" textlink="">
      <xdr:nvSpPr>
        <xdr:cNvPr id="5" name="5 Flecha izquierda">
          <a:hlinkClick xmlns:r="http://schemas.openxmlformats.org/officeDocument/2006/relationships" r:id="rId2"/>
          <a:extLst>
            <a:ext uri="{FF2B5EF4-FFF2-40B4-BE49-F238E27FC236}">
              <a16:creationId xmlns:a16="http://schemas.microsoft.com/office/drawing/2014/main" id="{2D9E7C96-AFD5-AE3F-4682-54B3CC941AD6}"/>
            </a:ext>
          </a:extLst>
        </xdr:cNvPr>
        <xdr:cNvSpPr/>
      </xdr:nvSpPr>
      <xdr:spPr>
        <a:xfrm>
          <a:off x="10560326" y="381000"/>
          <a:ext cx="1093094" cy="874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1</xdr:col>
      <xdr:colOff>0</xdr:colOff>
      <xdr:row>65</xdr:row>
      <xdr:rowOff>0</xdr:rowOff>
    </xdr:from>
    <xdr:to>
      <xdr:col>9</xdr:col>
      <xdr:colOff>38100</xdr:colOff>
      <xdr:row>94</xdr:row>
      <xdr:rowOff>85725</xdr:rowOff>
    </xdr:to>
    <xdr:graphicFrame macro="">
      <xdr:nvGraphicFramePr>
        <xdr:cNvPr id="21345136" name="Gráfico 5">
          <a:extLst>
            <a:ext uri="{FF2B5EF4-FFF2-40B4-BE49-F238E27FC236}">
              <a16:creationId xmlns:a16="http://schemas.microsoft.com/office/drawing/2014/main" id="{2C3B544E-ED8F-35E0-0F1F-A6ABFA3EB9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0.xml><?xml version="1.0" encoding="utf-8"?>
<xdr:wsDr xmlns:xdr="http://schemas.openxmlformats.org/drawingml/2006/spreadsheetDrawing" xmlns:a="http://schemas.openxmlformats.org/drawingml/2006/main">
  <xdr:twoCellAnchor>
    <xdr:from>
      <xdr:col>6</xdr:col>
      <xdr:colOff>0</xdr:colOff>
      <xdr:row>16</xdr:row>
      <xdr:rowOff>0</xdr:rowOff>
    </xdr:from>
    <xdr:to>
      <xdr:col>6</xdr:col>
      <xdr:colOff>9525</xdr:colOff>
      <xdr:row>16</xdr:row>
      <xdr:rowOff>0</xdr:rowOff>
    </xdr:to>
    <xdr:sp macro="" textlink="">
      <xdr:nvSpPr>
        <xdr:cNvPr id="26317895" name="Line 1">
          <a:extLst>
            <a:ext uri="{FF2B5EF4-FFF2-40B4-BE49-F238E27FC236}">
              <a16:creationId xmlns:a16="http://schemas.microsoft.com/office/drawing/2014/main" id="{9CEC53C1-9B09-35DD-7D2E-32754FD76A22}"/>
            </a:ext>
          </a:extLst>
        </xdr:cNvPr>
        <xdr:cNvSpPr>
          <a:spLocks noChangeShapeType="1"/>
        </xdr:cNvSpPr>
      </xdr:nvSpPr>
      <xdr:spPr bwMode="auto">
        <a:xfrm flipH="1" flipV="1">
          <a:off x="8181975" y="8324850"/>
          <a:ext cx="95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30958</xdr:colOff>
      <xdr:row>1</xdr:row>
      <xdr:rowOff>127000</xdr:rowOff>
    </xdr:from>
    <xdr:to>
      <xdr:col>2</xdr:col>
      <xdr:colOff>33465</xdr:colOff>
      <xdr:row>3</xdr:row>
      <xdr:rowOff>226218</xdr:rowOff>
    </xdr:to>
    <xdr:pic>
      <xdr:nvPicPr>
        <xdr:cNvPr id="4" name="Picture 3" descr="C:\Users\andres.gonzalez\Desktop\SEDTOLIMA\Escritorio\Escudo_Gobernacion.png">
          <a:extLst>
            <a:ext uri="{FF2B5EF4-FFF2-40B4-BE49-F238E27FC236}">
              <a16:creationId xmlns:a16="http://schemas.microsoft.com/office/drawing/2014/main" id="{1215D17E-E6A7-AA4B-2E32-6C3E9ABC28B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30958" y="307975"/>
          <a:ext cx="904875" cy="708818"/>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71438</xdr:colOff>
      <xdr:row>17</xdr:row>
      <xdr:rowOff>114300</xdr:rowOff>
    </xdr:from>
    <xdr:to>
      <xdr:col>2</xdr:col>
      <xdr:colOff>2508</xdr:colOff>
      <xdr:row>19</xdr:row>
      <xdr:rowOff>217981</xdr:rowOff>
    </xdr:to>
    <xdr:pic>
      <xdr:nvPicPr>
        <xdr:cNvPr id="5" name="Picture 3" descr="C:\Users\andres.gonzalez\Desktop\SEDTOLIMA\Escritorio\Escudo_Gobernacion.png">
          <a:extLst>
            <a:ext uri="{FF2B5EF4-FFF2-40B4-BE49-F238E27FC236}">
              <a16:creationId xmlns:a16="http://schemas.microsoft.com/office/drawing/2014/main" id="{A982FBFA-3145-7150-CC61-9F0E43D47F4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8" y="8601075"/>
          <a:ext cx="833438" cy="694231"/>
        </a:xfrm>
        <a:prstGeom prst="rect">
          <a:avLst/>
        </a:prstGeom>
        <a:noFill/>
        <a:effectLst>
          <a:outerShdw blurRad="50800" dist="38100" dir="2700000" algn="tl" rotWithShape="0">
            <a:prstClr val="black">
              <a:alpha val="40000"/>
            </a:prstClr>
          </a:outerShdw>
        </a:effectLst>
      </xdr:spPr>
    </xdr:pic>
    <xdr:clientData/>
  </xdr:twoCellAnchor>
  <xdr:twoCellAnchor>
    <xdr:from>
      <xdr:col>15</xdr:col>
      <xdr:colOff>0</xdr:colOff>
      <xdr:row>1</xdr:row>
      <xdr:rowOff>40104</xdr:rowOff>
    </xdr:from>
    <xdr:to>
      <xdr:col>17</xdr:col>
      <xdr:colOff>300789</xdr:colOff>
      <xdr:row>4</xdr:row>
      <xdr:rowOff>4633</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40518752-7010-3CEF-68E1-19D50DBE5D3A}"/>
            </a:ext>
          </a:extLst>
        </xdr:cNvPr>
        <xdr:cNvSpPr/>
      </xdr:nvSpPr>
      <xdr:spPr>
        <a:xfrm>
          <a:off x="13084342" y="220578"/>
          <a:ext cx="1122947" cy="866897"/>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2</xdr:col>
      <xdr:colOff>381000</xdr:colOff>
      <xdr:row>34</xdr:row>
      <xdr:rowOff>285750</xdr:rowOff>
    </xdr:from>
    <xdr:to>
      <xdr:col>8</xdr:col>
      <xdr:colOff>95250</xdr:colOff>
      <xdr:row>47</xdr:row>
      <xdr:rowOff>47625</xdr:rowOff>
    </xdr:to>
    <xdr:graphicFrame macro="">
      <xdr:nvGraphicFramePr>
        <xdr:cNvPr id="26317899" name="Gráfico 6">
          <a:extLst>
            <a:ext uri="{FF2B5EF4-FFF2-40B4-BE49-F238E27FC236}">
              <a16:creationId xmlns:a16="http://schemas.microsoft.com/office/drawing/2014/main" id="{A1C803BA-648D-72B0-BF0B-53E8ED8F85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1.xml><?xml version="1.0" encoding="utf-8"?>
<xdr:wsDr xmlns:xdr="http://schemas.openxmlformats.org/drawingml/2006/spreadsheetDrawing" xmlns:a="http://schemas.openxmlformats.org/drawingml/2006/main">
  <xdr:twoCellAnchor>
    <xdr:from>
      <xdr:col>6</xdr:col>
      <xdr:colOff>0</xdr:colOff>
      <xdr:row>16</xdr:row>
      <xdr:rowOff>0</xdr:rowOff>
    </xdr:from>
    <xdr:to>
      <xdr:col>6</xdr:col>
      <xdr:colOff>9525</xdr:colOff>
      <xdr:row>16</xdr:row>
      <xdr:rowOff>0</xdr:rowOff>
    </xdr:to>
    <xdr:sp macro="" textlink="">
      <xdr:nvSpPr>
        <xdr:cNvPr id="15890503" name="Line 1">
          <a:extLst>
            <a:ext uri="{FF2B5EF4-FFF2-40B4-BE49-F238E27FC236}">
              <a16:creationId xmlns:a16="http://schemas.microsoft.com/office/drawing/2014/main" id="{2B87CCA2-130E-BB51-399F-F776346BD736}"/>
            </a:ext>
          </a:extLst>
        </xdr:cNvPr>
        <xdr:cNvSpPr>
          <a:spLocks noChangeShapeType="1"/>
        </xdr:cNvSpPr>
      </xdr:nvSpPr>
      <xdr:spPr bwMode="auto">
        <a:xfrm flipH="1" flipV="1">
          <a:off x="7153275" y="8134350"/>
          <a:ext cx="95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22938</xdr:colOff>
      <xdr:row>1</xdr:row>
      <xdr:rowOff>127000</xdr:rowOff>
    </xdr:from>
    <xdr:to>
      <xdr:col>0</xdr:col>
      <xdr:colOff>926112</xdr:colOff>
      <xdr:row>3</xdr:row>
      <xdr:rowOff>137886</xdr:rowOff>
    </xdr:to>
    <xdr:pic>
      <xdr:nvPicPr>
        <xdr:cNvPr id="4" name="Picture 3" descr="C:\Users\andres.gonzalez\Desktop\SEDTOLIMA\Escritorio\Escudo_Gobernacion.png">
          <a:extLst>
            <a:ext uri="{FF2B5EF4-FFF2-40B4-BE49-F238E27FC236}">
              <a16:creationId xmlns:a16="http://schemas.microsoft.com/office/drawing/2014/main" id="{6D960E6F-38B1-A626-3C8A-47E0DF96FF6E}"/>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2938" y="311668"/>
          <a:ext cx="903174" cy="613488"/>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71438</xdr:colOff>
      <xdr:row>17</xdr:row>
      <xdr:rowOff>114300</xdr:rowOff>
    </xdr:from>
    <xdr:to>
      <xdr:col>0</xdr:col>
      <xdr:colOff>903175</xdr:colOff>
      <xdr:row>19</xdr:row>
      <xdr:rowOff>217980</xdr:rowOff>
    </xdr:to>
    <xdr:pic>
      <xdr:nvPicPr>
        <xdr:cNvPr id="5" name="Picture 3" descr="C:\Users\andres.gonzalez\Desktop\SEDTOLIMA\Escritorio\Escudo_Gobernacion.png">
          <a:extLst>
            <a:ext uri="{FF2B5EF4-FFF2-40B4-BE49-F238E27FC236}">
              <a16:creationId xmlns:a16="http://schemas.microsoft.com/office/drawing/2014/main" id="{B0136C1C-5540-B4A0-C252-A3802078769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8" y="8210550"/>
          <a:ext cx="835819" cy="694231"/>
        </a:xfrm>
        <a:prstGeom prst="rect">
          <a:avLst/>
        </a:prstGeom>
        <a:noFill/>
        <a:effectLst>
          <a:outerShdw blurRad="50800" dist="38100" dir="2700000" algn="tl" rotWithShape="0">
            <a:prstClr val="black">
              <a:alpha val="40000"/>
            </a:prstClr>
          </a:outerShdw>
        </a:effectLst>
      </xdr:spPr>
    </xdr:pic>
    <xdr:clientData/>
  </xdr:twoCellAnchor>
  <xdr:twoCellAnchor>
    <xdr:from>
      <xdr:col>14</xdr:col>
      <xdr:colOff>0</xdr:colOff>
      <xdr:row>1</xdr:row>
      <xdr:rowOff>0</xdr:rowOff>
    </xdr:from>
    <xdr:to>
      <xdr:col>15</xdr:col>
      <xdr:colOff>138641</xdr:colOff>
      <xdr:row>3</xdr:row>
      <xdr:rowOff>324473</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D179CB91-93A0-739D-72E1-F2E6B94146E2}"/>
            </a:ext>
          </a:extLst>
        </xdr:cNvPr>
        <xdr:cNvSpPr/>
      </xdr:nvSpPr>
      <xdr:spPr>
        <a:xfrm>
          <a:off x="13173075" y="180975"/>
          <a:ext cx="900641" cy="91502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0</xdr:col>
      <xdr:colOff>895350</xdr:colOff>
      <xdr:row>30</xdr:row>
      <xdr:rowOff>104775</xdr:rowOff>
    </xdr:from>
    <xdr:to>
      <xdr:col>6</xdr:col>
      <xdr:colOff>495300</xdr:colOff>
      <xdr:row>55</xdr:row>
      <xdr:rowOff>114300</xdr:rowOff>
    </xdr:to>
    <xdr:graphicFrame macro="">
      <xdr:nvGraphicFramePr>
        <xdr:cNvPr id="15890507" name="Gráfico 6">
          <a:extLst>
            <a:ext uri="{FF2B5EF4-FFF2-40B4-BE49-F238E27FC236}">
              <a16:creationId xmlns:a16="http://schemas.microsoft.com/office/drawing/2014/main" id="{88A5BCA2-3802-7D9A-F773-2D869177CE5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2.xml><?xml version="1.0" encoding="utf-8"?>
<xdr:wsDr xmlns:xdr="http://schemas.openxmlformats.org/drawingml/2006/spreadsheetDrawing" xmlns:a="http://schemas.openxmlformats.org/drawingml/2006/main">
  <xdr:twoCellAnchor>
    <xdr:from>
      <xdr:col>6</xdr:col>
      <xdr:colOff>0</xdr:colOff>
      <xdr:row>16</xdr:row>
      <xdr:rowOff>0</xdr:rowOff>
    </xdr:from>
    <xdr:to>
      <xdr:col>6</xdr:col>
      <xdr:colOff>9525</xdr:colOff>
      <xdr:row>16</xdr:row>
      <xdr:rowOff>0</xdr:rowOff>
    </xdr:to>
    <xdr:sp macro="" textlink="">
      <xdr:nvSpPr>
        <xdr:cNvPr id="18595446" name="Line 1">
          <a:extLst>
            <a:ext uri="{FF2B5EF4-FFF2-40B4-BE49-F238E27FC236}">
              <a16:creationId xmlns:a16="http://schemas.microsoft.com/office/drawing/2014/main" id="{79468329-D89E-5041-CBF3-846F2EE044AA}"/>
            </a:ext>
          </a:extLst>
        </xdr:cNvPr>
        <xdr:cNvSpPr>
          <a:spLocks noChangeShapeType="1"/>
        </xdr:cNvSpPr>
      </xdr:nvSpPr>
      <xdr:spPr bwMode="auto">
        <a:xfrm flipH="1" flipV="1">
          <a:off x="8553450" y="8734425"/>
          <a:ext cx="95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28575</xdr:colOff>
      <xdr:row>0</xdr:row>
      <xdr:rowOff>0</xdr:rowOff>
    </xdr:from>
    <xdr:to>
      <xdr:col>0</xdr:col>
      <xdr:colOff>777875</xdr:colOff>
      <xdr:row>3</xdr:row>
      <xdr:rowOff>294283</xdr:rowOff>
    </xdr:to>
    <xdr:pic>
      <xdr:nvPicPr>
        <xdr:cNvPr id="4" name="Picture 3" descr="C:\Users\andres.gonzalez\Desktop\SEDTOLIMA\Escritorio\Escudo_Gobernacion.png">
          <a:extLst>
            <a:ext uri="{FF2B5EF4-FFF2-40B4-BE49-F238E27FC236}">
              <a16:creationId xmlns:a16="http://schemas.microsoft.com/office/drawing/2014/main" id="{C76C17F5-6794-4216-0DE1-AFBCC8322DB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8575" y="0"/>
          <a:ext cx="749300" cy="922933"/>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5</xdr:row>
      <xdr:rowOff>0</xdr:rowOff>
    </xdr:from>
    <xdr:to>
      <xdr:col>12</xdr:col>
      <xdr:colOff>206747</xdr:colOff>
      <xdr:row>6</xdr:row>
      <xdr:rowOff>297040</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5C2B3B60-132D-EE23-2F58-E2BA454A2826}"/>
            </a:ext>
          </a:extLst>
        </xdr:cNvPr>
        <xdr:cNvSpPr/>
      </xdr:nvSpPr>
      <xdr:spPr>
        <a:xfrm>
          <a:off x="8591550" y="809625"/>
          <a:ext cx="968747" cy="77320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editAs="oneCell">
    <xdr:from>
      <xdr:col>0</xdr:col>
      <xdr:colOff>71438</xdr:colOff>
      <xdr:row>17</xdr:row>
      <xdr:rowOff>114300</xdr:rowOff>
    </xdr:from>
    <xdr:to>
      <xdr:col>0</xdr:col>
      <xdr:colOff>903175</xdr:colOff>
      <xdr:row>19</xdr:row>
      <xdr:rowOff>198930</xdr:rowOff>
    </xdr:to>
    <xdr:pic>
      <xdr:nvPicPr>
        <xdr:cNvPr id="10" name="Picture 3" descr="C:\Users\andres.gonzalez\Desktop\SEDTOLIMA\Escritorio\Escudo_Gobernacion.png">
          <a:extLst>
            <a:ext uri="{FF2B5EF4-FFF2-40B4-BE49-F238E27FC236}">
              <a16:creationId xmlns:a16="http://schemas.microsoft.com/office/drawing/2014/main" id="{37149784-34E7-C3CE-AEB4-7A396585114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71438" y="8410575"/>
          <a:ext cx="831737" cy="694230"/>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22</xdr:row>
      <xdr:rowOff>0</xdr:rowOff>
    </xdr:from>
    <xdr:to>
      <xdr:col>17</xdr:col>
      <xdr:colOff>38100</xdr:colOff>
      <xdr:row>23</xdr:row>
      <xdr:rowOff>1419225</xdr:rowOff>
    </xdr:to>
    <xdr:graphicFrame macro="">
      <xdr:nvGraphicFramePr>
        <xdr:cNvPr id="18595450" name="Gráfico 14">
          <a:extLst>
            <a:ext uri="{FF2B5EF4-FFF2-40B4-BE49-F238E27FC236}">
              <a16:creationId xmlns:a16="http://schemas.microsoft.com/office/drawing/2014/main" id="{161851F2-5229-2393-2DC2-14C080252B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695325</xdr:colOff>
      <xdr:row>21</xdr:row>
      <xdr:rowOff>295275</xdr:rowOff>
    </xdr:from>
    <xdr:to>
      <xdr:col>23</xdr:col>
      <xdr:colOff>733425</xdr:colOff>
      <xdr:row>23</xdr:row>
      <xdr:rowOff>1400175</xdr:rowOff>
    </xdr:to>
    <xdr:graphicFrame macro="">
      <xdr:nvGraphicFramePr>
        <xdr:cNvPr id="18595451" name="Gráfico 15">
          <a:extLst>
            <a:ext uri="{FF2B5EF4-FFF2-40B4-BE49-F238E27FC236}">
              <a16:creationId xmlns:a16="http://schemas.microsoft.com/office/drawing/2014/main" id="{F53BB01E-0526-958D-5A9D-32D159D96A8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11</xdr:col>
      <xdr:colOff>0</xdr:colOff>
      <xdr:row>23</xdr:row>
      <xdr:rowOff>2076450</xdr:rowOff>
    </xdr:from>
    <xdr:to>
      <xdr:col>17</xdr:col>
      <xdr:colOff>38100</xdr:colOff>
      <xdr:row>23</xdr:row>
      <xdr:rowOff>4810125</xdr:rowOff>
    </xdr:to>
    <xdr:graphicFrame macro="">
      <xdr:nvGraphicFramePr>
        <xdr:cNvPr id="18595452" name="Gráfico 17">
          <a:extLst>
            <a:ext uri="{FF2B5EF4-FFF2-40B4-BE49-F238E27FC236}">
              <a16:creationId xmlns:a16="http://schemas.microsoft.com/office/drawing/2014/main" id="{8D210EE0-5698-26E0-6A5F-59C9BBB0827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17</xdr:col>
      <xdr:colOff>723900</xdr:colOff>
      <xdr:row>23</xdr:row>
      <xdr:rowOff>1971675</xdr:rowOff>
    </xdr:from>
    <xdr:to>
      <xdr:col>24</xdr:col>
      <xdr:colOff>9525</xdr:colOff>
      <xdr:row>23</xdr:row>
      <xdr:rowOff>4714875</xdr:rowOff>
    </xdr:to>
    <xdr:graphicFrame macro="">
      <xdr:nvGraphicFramePr>
        <xdr:cNvPr id="18595453" name="Gráfico 18">
          <a:extLst>
            <a:ext uri="{FF2B5EF4-FFF2-40B4-BE49-F238E27FC236}">
              <a16:creationId xmlns:a16="http://schemas.microsoft.com/office/drawing/2014/main" id="{B37F898E-0F1E-EE15-1CDD-7883FD5C9D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0</xdr:colOff>
      <xdr:row>23</xdr:row>
      <xdr:rowOff>5200650</xdr:rowOff>
    </xdr:from>
    <xdr:to>
      <xdr:col>17</xdr:col>
      <xdr:colOff>38100</xdr:colOff>
      <xdr:row>24</xdr:row>
      <xdr:rowOff>3181350</xdr:rowOff>
    </xdr:to>
    <xdr:graphicFrame macro="">
      <xdr:nvGraphicFramePr>
        <xdr:cNvPr id="18595454" name="Gráfico 19">
          <a:extLst>
            <a:ext uri="{FF2B5EF4-FFF2-40B4-BE49-F238E27FC236}">
              <a16:creationId xmlns:a16="http://schemas.microsoft.com/office/drawing/2014/main" id="{4E38A5EA-1A01-823E-46C6-CE7AA7C3CB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18</xdr:col>
      <xdr:colOff>0</xdr:colOff>
      <xdr:row>23</xdr:row>
      <xdr:rowOff>5200650</xdr:rowOff>
    </xdr:from>
    <xdr:to>
      <xdr:col>24</xdr:col>
      <xdr:colOff>38100</xdr:colOff>
      <xdr:row>24</xdr:row>
      <xdr:rowOff>3133725</xdr:rowOff>
    </xdr:to>
    <xdr:graphicFrame macro="">
      <xdr:nvGraphicFramePr>
        <xdr:cNvPr id="18595455" name="Gráfico 20">
          <a:extLst>
            <a:ext uri="{FF2B5EF4-FFF2-40B4-BE49-F238E27FC236}">
              <a16:creationId xmlns:a16="http://schemas.microsoft.com/office/drawing/2014/main" id="{69949A2A-DBB9-5F3D-EF8D-F758A349B2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0</xdr:colOff>
      <xdr:row>25</xdr:row>
      <xdr:rowOff>504825</xdr:rowOff>
    </xdr:from>
    <xdr:to>
      <xdr:col>17</xdr:col>
      <xdr:colOff>38100</xdr:colOff>
      <xdr:row>27</xdr:row>
      <xdr:rowOff>3009900</xdr:rowOff>
    </xdr:to>
    <xdr:graphicFrame macro="">
      <xdr:nvGraphicFramePr>
        <xdr:cNvPr id="18595456" name="Gráfico 21">
          <a:extLst>
            <a:ext uri="{FF2B5EF4-FFF2-40B4-BE49-F238E27FC236}">
              <a16:creationId xmlns:a16="http://schemas.microsoft.com/office/drawing/2014/main" id="{C92C4D5D-83F5-014A-2540-60FB5996737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17</xdr:col>
      <xdr:colOff>704850</xdr:colOff>
      <xdr:row>25</xdr:row>
      <xdr:rowOff>514350</xdr:rowOff>
    </xdr:from>
    <xdr:to>
      <xdr:col>23</xdr:col>
      <xdr:colOff>733425</xdr:colOff>
      <xdr:row>27</xdr:row>
      <xdr:rowOff>3048000</xdr:rowOff>
    </xdr:to>
    <xdr:graphicFrame macro="">
      <xdr:nvGraphicFramePr>
        <xdr:cNvPr id="18595457" name="Gráfico 22">
          <a:extLst>
            <a:ext uri="{FF2B5EF4-FFF2-40B4-BE49-F238E27FC236}">
              <a16:creationId xmlns:a16="http://schemas.microsoft.com/office/drawing/2014/main" id="{6F273B80-A077-CAE8-EE41-FC97F9EDB1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1676400</xdr:colOff>
      <xdr:row>52</xdr:row>
      <xdr:rowOff>19050</xdr:rowOff>
    </xdr:from>
    <xdr:to>
      <xdr:col>8</xdr:col>
      <xdr:colOff>200025</xdr:colOff>
      <xdr:row>67</xdr:row>
      <xdr:rowOff>123825</xdr:rowOff>
    </xdr:to>
    <xdr:graphicFrame macro="">
      <xdr:nvGraphicFramePr>
        <xdr:cNvPr id="18595458" name="Gráfico 1">
          <a:extLst>
            <a:ext uri="{FF2B5EF4-FFF2-40B4-BE49-F238E27FC236}">
              <a16:creationId xmlns:a16="http://schemas.microsoft.com/office/drawing/2014/main" id="{799FE2AB-4E99-4C81-3381-1987F8A7BC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43.xml><?xml version="1.0" encoding="utf-8"?>
<xdr:wsDr xmlns:xdr="http://schemas.openxmlformats.org/drawingml/2006/spreadsheetDrawing" xmlns:a="http://schemas.openxmlformats.org/drawingml/2006/main">
  <xdr:twoCellAnchor>
    <xdr:from>
      <xdr:col>6</xdr:col>
      <xdr:colOff>0</xdr:colOff>
      <xdr:row>16</xdr:row>
      <xdr:rowOff>0</xdr:rowOff>
    </xdr:from>
    <xdr:to>
      <xdr:col>6</xdr:col>
      <xdr:colOff>9525</xdr:colOff>
      <xdr:row>16</xdr:row>
      <xdr:rowOff>0</xdr:rowOff>
    </xdr:to>
    <xdr:sp macro="" textlink="">
      <xdr:nvSpPr>
        <xdr:cNvPr id="26327839" name="Line 1">
          <a:extLst>
            <a:ext uri="{FF2B5EF4-FFF2-40B4-BE49-F238E27FC236}">
              <a16:creationId xmlns:a16="http://schemas.microsoft.com/office/drawing/2014/main" id="{19545449-DFB2-B174-FECF-65449EBE29F5}"/>
            </a:ext>
          </a:extLst>
        </xdr:cNvPr>
        <xdr:cNvSpPr>
          <a:spLocks noChangeShapeType="1"/>
        </xdr:cNvSpPr>
      </xdr:nvSpPr>
      <xdr:spPr bwMode="auto">
        <a:xfrm flipH="1" flipV="1">
          <a:off x="7820025" y="8782050"/>
          <a:ext cx="95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28575</xdr:colOff>
      <xdr:row>0</xdr:row>
      <xdr:rowOff>0</xdr:rowOff>
    </xdr:from>
    <xdr:to>
      <xdr:col>0</xdr:col>
      <xdr:colOff>777875</xdr:colOff>
      <xdr:row>3</xdr:row>
      <xdr:rowOff>294283</xdr:rowOff>
    </xdr:to>
    <xdr:pic>
      <xdr:nvPicPr>
        <xdr:cNvPr id="4" name="Picture 3" descr="C:\Users\andres.gonzalez\Desktop\SEDTOLIMA\Escritorio\Escudo_Gobernacion.png">
          <a:extLst>
            <a:ext uri="{FF2B5EF4-FFF2-40B4-BE49-F238E27FC236}">
              <a16:creationId xmlns:a16="http://schemas.microsoft.com/office/drawing/2014/main" id="{E45ACF6D-3060-CD64-4BAE-E0DC3D382D2B}"/>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8575" y="0"/>
          <a:ext cx="749300" cy="922933"/>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63502</xdr:colOff>
      <xdr:row>16</xdr:row>
      <xdr:rowOff>76203</xdr:rowOff>
    </xdr:from>
    <xdr:to>
      <xdr:col>0</xdr:col>
      <xdr:colOff>787400</xdr:colOff>
      <xdr:row>18</xdr:row>
      <xdr:rowOff>220098</xdr:rowOff>
    </xdr:to>
    <xdr:pic>
      <xdr:nvPicPr>
        <xdr:cNvPr id="5" name="Picture 3" descr="C:\Users\andres.gonzalez\Desktop\SEDTOLIMA\Escritorio\Escudo_Gobernacion.png">
          <a:extLst>
            <a:ext uri="{FF2B5EF4-FFF2-40B4-BE49-F238E27FC236}">
              <a16:creationId xmlns:a16="http://schemas.microsoft.com/office/drawing/2014/main" id="{D75807EB-1F9C-5D35-8B85-A069C3C1A45F}"/>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3502" y="8858253"/>
          <a:ext cx="723898" cy="677295"/>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5</xdr:row>
      <xdr:rowOff>0</xdr:rowOff>
    </xdr:from>
    <xdr:to>
      <xdr:col>12</xdr:col>
      <xdr:colOff>206747</xdr:colOff>
      <xdr:row>6</xdr:row>
      <xdr:rowOff>449356</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5C167514-1533-24D4-DB41-9ECB7BFAFA8B}"/>
            </a:ext>
          </a:extLst>
        </xdr:cNvPr>
        <xdr:cNvSpPr/>
      </xdr:nvSpPr>
      <xdr:spPr>
        <a:xfrm>
          <a:off x="8848725" y="1209675"/>
          <a:ext cx="968747" cy="77320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0</xdr:col>
      <xdr:colOff>0</xdr:colOff>
      <xdr:row>37</xdr:row>
      <xdr:rowOff>104775</xdr:rowOff>
    </xdr:from>
    <xdr:to>
      <xdr:col>8</xdr:col>
      <xdr:colOff>542925</xdr:colOff>
      <xdr:row>68</xdr:row>
      <xdr:rowOff>0</xdr:rowOff>
    </xdr:to>
    <xdr:graphicFrame macro="">
      <xdr:nvGraphicFramePr>
        <xdr:cNvPr id="26327843" name="Gráfico 1">
          <a:extLst>
            <a:ext uri="{FF2B5EF4-FFF2-40B4-BE49-F238E27FC236}">
              <a16:creationId xmlns:a16="http://schemas.microsoft.com/office/drawing/2014/main" id="{5F707CCD-9BB3-0699-B013-4E0F44A5DE1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0</xdr:colOff>
      <xdr:row>16</xdr:row>
      <xdr:rowOff>0</xdr:rowOff>
    </xdr:from>
    <xdr:to>
      <xdr:col>19</xdr:col>
      <xdr:colOff>28575</xdr:colOff>
      <xdr:row>21</xdr:row>
      <xdr:rowOff>1428750</xdr:rowOff>
    </xdr:to>
    <xdr:graphicFrame macro="">
      <xdr:nvGraphicFramePr>
        <xdr:cNvPr id="26327844" name="Gráfico 10">
          <a:extLst>
            <a:ext uri="{FF2B5EF4-FFF2-40B4-BE49-F238E27FC236}">
              <a16:creationId xmlns:a16="http://schemas.microsoft.com/office/drawing/2014/main" id="{FED46B1A-1A80-0C28-E6E7-DF18BC22F06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13</xdr:col>
      <xdr:colOff>0</xdr:colOff>
      <xdr:row>22</xdr:row>
      <xdr:rowOff>0</xdr:rowOff>
    </xdr:from>
    <xdr:to>
      <xdr:col>19</xdr:col>
      <xdr:colOff>28575</xdr:colOff>
      <xdr:row>22</xdr:row>
      <xdr:rowOff>2743200</xdr:rowOff>
    </xdr:to>
    <xdr:graphicFrame macro="">
      <xdr:nvGraphicFramePr>
        <xdr:cNvPr id="26327845" name="Gráfico 11">
          <a:extLst>
            <a:ext uri="{FF2B5EF4-FFF2-40B4-BE49-F238E27FC236}">
              <a16:creationId xmlns:a16="http://schemas.microsoft.com/office/drawing/2014/main" id="{2AACB7CB-AD49-194B-5181-BF4E03D55AF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13</xdr:col>
      <xdr:colOff>0</xdr:colOff>
      <xdr:row>5</xdr:row>
      <xdr:rowOff>0</xdr:rowOff>
    </xdr:from>
    <xdr:to>
      <xdr:col>19</xdr:col>
      <xdr:colOff>28575</xdr:colOff>
      <xdr:row>9</xdr:row>
      <xdr:rowOff>38100</xdr:rowOff>
    </xdr:to>
    <xdr:graphicFrame macro="">
      <xdr:nvGraphicFramePr>
        <xdr:cNvPr id="26327846" name="Gráfico 12">
          <a:extLst>
            <a:ext uri="{FF2B5EF4-FFF2-40B4-BE49-F238E27FC236}">
              <a16:creationId xmlns:a16="http://schemas.microsoft.com/office/drawing/2014/main" id="{243445CC-B114-C76B-57FD-6C89B59CC7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13</xdr:col>
      <xdr:colOff>0</xdr:colOff>
      <xdr:row>10</xdr:row>
      <xdr:rowOff>0</xdr:rowOff>
    </xdr:from>
    <xdr:to>
      <xdr:col>19</xdr:col>
      <xdr:colOff>28575</xdr:colOff>
      <xdr:row>12</xdr:row>
      <xdr:rowOff>533400</xdr:rowOff>
    </xdr:to>
    <xdr:graphicFrame macro="">
      <xdr:nvGraphicFramePr>
        <xdr:cNvPr id="26327847" name="Gráfico 13">
          <a:extLst>
            <a:ext uri="{FF2B5EF4-FFF2-40B4-BE49-F238E27FC236}">
              <a16:creationId xmlns:a16="http://schemas.microsoft.com/office/drawing/2014/main" id="{A96ECBC6-CAB2-080B-0D7D-3353B5B3F69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20</xdr:col>
      <xdr:colOff>0</xdr:colOff>
      <xdr:row>5</xdr:row>
      <xdr:rowOff>0</xdr:rowOff>
    </xdr:from>
    <xdr:to>
      <xdr:col>26</xdr:col>
      <xdr:colOff>38100</xdr:colOff>
      <xdr:row>9</xdr:row>
      <xdr:rowOff>85725</xdr:rowOff>
    </xdr:to>
    <xdr:graphicFrame macro="">
      <xdr:nvGraphicFramePr>
        <xdr:cNvPr id="26327848" name="Gráfico 15">
          <a:extLst>
            <a:ext uri="{FF2B5EF4-FFF2-40B4-BE49-F238E27FC236}">
              <a16:creationId xmlns:a16="http://schemas.microsoft.com/office/drawing/2014/main" id="{49A49ECE-3586-4EAC-D1AC-61E1249E278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20</xdr:col>
      <xdr:colOff>0</xdr:colOff>
      <xdr:row>10</xdr:row>
      <xdr:rowOff>0</xdr:rowOff>
    </xdr:from>
    <xdr:to>
      <xdr:col>26</xdr:col>
      <xdr:colOff>38100</xdr:colOff>
      <xdr:row>12</xdr:row>
      <xdr:rowOff>533400</xdr:rowOff>
    </xdr:to>
    <xdr:graphicFrame macro="">
      <xdr:nvGraphicFramePr>
        <xdr:cNvPr id="26327849" name="Gráfico 16">
          <a:extLst>
            <a:ext uri="{FF2B5EF4-FFF2-40B4-BE49-F238E27FC236}">
              <a16:creationId xmlns:a16="http://schemas.microsoft.com/office/drawing/2014/main" id="{84BA4541-D544-46C9-B454-44B14F57D86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20</xdr:col>
      <xdr:colOff>0</xdr:colOff>
      <xdr:row>16</xdr:row>
      <xdr:rowOff>0</xdr:rowOff>
    </xdr:from>
    <xdr:to>
      <xdr:col>26</xdr:col>
      <xdr:colOff>38100</xdr:colOff>
      <xdr:row>21</xdr:row>
      <xdr:rowOff>1428750</xdr:rowOff>
    </xdr:to>
    <xdr:graphicFrame macro="">
      <xdr:nvGraphicFramePr>
        <xdr:cNvPr id="26327850" name="Gráfico 17">
          <a:extLst>
            <a:ext uri="{FF2B5EF4-FFF2-40B4-BE49-F238E27FC236}">
              <a16:creationId xmlns:a16="http://schemas.microsoft.com/office/drawing/2014/main" id="{6255DAD6-E8DB-125E-B28E-B992AED8BFE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20</xdr:col>
      <xdr:colOff>0</xdr:colOff>
      <xdr:row>22</xdr:row>
      <xdr:rowOff>0</xdr:rowOff>
    </xdr:from>
    <xdr:to>
      <xdr:col>26</xdr:col>
      <xdr:colOff>38100</xdr:colOff>
      <xdr:row>22</xdr:row>
      <xdr:rowOff>2743200</xdr:rowOff>
    </xdr:to>
    <xdr:graphicFrame macro="">
      <xdr:nvGraphicFramePr>
        <xdr:cNvPr id="26327851" name="Gráfico 18">
          <a:extLst>
            <a:ext uri="{FF2B5EF4-FFF2-40B4-BE49-F238E27FC236}">
              <a16:creationId xmlns:a16="http://schemas.microsoft.com/office/drawing/2014/main" id="{7A7FD32B-464E-8181-34E0-F202DFC982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44.xml><?xml version="1.0" encoding="utf-8"?>
<xdr:wsDr xmlns:xdr="http://schemas.openxmlformats.org/drawingml/2006/spreadsheetDrawing" xmlns:a="http://schemas.openxmlformats.org/drawingml/2006/main">
  <xdr:twoCellAnchor>
    <xdr:from>
      <xdr:col>6</xdr:col>
      <xdr:colOff>0</xdr:colOff>
      <xdr:row>16</xdr:row>
      <xdr:rowOff>0</xdr:rowOff>
    </xdr:from>
    <xdr:to>
      <xdr:col>6</xdr:col>
      <xdr:colOff>9525</xdr:colOff>
      <xdr:row>16</xdr:row>
      <xdr:rowOff>0</xdr:rowOff>
    </xdr:to>
    <xdr:sp macro="" textlink="">
      <xdr:nvSpPr>
        <xdr:cNvPr id="22137976" name="Line 1">
          <a:extLst>
            <a:ext uri="{FF2B5EF4-FFF2-40B4-BE49-F238E27FC236}">
              <a16:creationId xmlns:a16="http://schemas.microsoft.com/office/drawing/2014/main" id="{C593D340-342B-6BAC-7FCD-4369D3033A4C}"/>
            </a:ext>
          </a:extLst>
        </xdr:cNvPr>
        <xdr:cNvSpPr>
          <a:spLocks noChangeShapeType="1"/>
        </xdr:cNvSpPr>
      </xdr:nvSpPr>
      <xdr:spPr bwMode="auto">
        <a:xfrm flipH="1" flipV="1">
          <a:off x="8172450" y="9058275"/>
          <a:ext cx="95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47625</xdr:colOff>
      <xdr:row>1</xdr:row>
      <xdr:rowOff>85725</xdr:rowOff>
    </xdr:from>
    <xdr:to>
      <xdr:col>0</xdr:col>
      <xdr:colOff>796925</xdr:colOff>
      <xdr:row>3</xdr:row>
      <xdr:rowOff>265708</xdr:rowOff>
    </xdr:to>
    <xdr:pic>
      <xdr:nvPicPr>
        <xdr:cNvPr id="3" name="Picture 3" descr="C:\Users\andres.gonzalez\Desktop\SEDTOLIMA\Escritorio\Escudo_Gobernacion.png">
          <a:extLst>
            <a:ext uri="{FF2B5EF4-FFF2-40B4-BE49-F238E27FC236}">
              <a16:creationId xmlns:a16="http://schemas.microsoft.com/office/drawing/2014/main" id="{2B24684D-BB4C-74CA-1D90-B5AE1E6647C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7625" y="247650"/>
          <a:ext cx="749300" cy="922933"/>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63502</xdr:colOff>
      <xdr:row>16</xdr:row>
      <xdr:rowOff>76203</xdr:rowOff>
    </xdr:from>
    <xdr:to>
      <xdr:col>0</xdr:col>
      <xdr:colOff>787400</xdr:colOff>
      <xdr:row>18</xdr:row>
      <xdr:rowOff>220098</xdr:rowOff>
    </xdr:to>
    <xdr:pic>
      <xdr:nvPicPr>
        <xdr:cNvPr id="4" name="Picture 3" descr="C:\Users\andres.gonzalez\Desktop\SEDTOLIMA\Escritorio\Escudo_Gobernacion.png">
          <a:extLst>
            <a:ext uri="{FF2B5EF4-FFF2-40B4-BE49-F238E27FC236}">
              <a16:creationId xmlns:a16="http://schemas.microsoft.com/office/drawing/2014/main" id="{EE0FEFD6-0195-8003-0F4C-6BBF653254E4}"/>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3502" y="8858253"/>
          <a:ext cx="723898" cy="677295"/>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5</xdr:row>
      <xdr:rowOff>0</xdr:rowOff>
    </xdr:from>
    <xdr:to>
      <xdr:col>12</xdr:col>
      <xdr:colOff>206747</xdr:colOff>
      <xdr:row>6</xdr:row>
      <xdr:rowOff>449356</xdr:rowOff>
    </xdr:to>
    <xdr:sp macro="" textlink="">
      <xdr:nvSpPr>
        <xdr:cNvPr id="5" name="5 Flecha izquierda">
          <a:hlinkClick xmlns:r="http://schemas.openxmlformats.org/officeDocument/2006/relationships" r:id="rId2"/>
          <a:extLst>
            <a:ext uri="{FF2B5EF4-FFF2-40B4-BE49-F238E27FC236}">
              <a16:creationId xmlns:a16="http://schemas.microsoft.com/office/drawing/2014/main" id="{4EC290D2-378B-2E02-D9D6-1DD6AC874B60}"/>
            </a:ext>
          </a:extLst>
        </xdr:cNvPr>
        <xdr:cNvSpPr/>
      </xdr:nvSpPr>
      <xdr:spPr>
        <a:xfrm>
          <a:off x="8639175" y="1209675"/>
          <a:ext cx="968747" cy="77320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0</xdr:col>
      <xdr:colOff>304800</xdr:colOff>
      <xdr:row>63</xdr:row>
      <xdr:rowOff>66675</xdr:rowOff>
    </xdr:from>
    <xdr:to>
      <xdr:col>7</xdr:col>
      <xdr:colOff>400050</xdr:colOff>
      <xdr:row>95</xdr:row>
      <xdr:rowOff>133350</xdr:rowOff>
    </xdr:to>
    <xdr:graphicFrame macro="">
      <xdr:nvGraphicFramePr>
        <xdr:cNvPr id="22137980" name="Gráfico 1">
          <a:extLst>
            <a:ext uri="{FF2B5EF4-FFF2-40B4-BE49-F238E27FC236}">
              <a16:creationId xmlns:a16="http://schemas.microsoft.com/office/drawing/2014/main" id="{00B624FD-67E9-4560-F008-8390EFE118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1857375</xdr:colOff>
      <xdr:row>36</xdr:row>
      <xdr:rowOff>76200</xdr:rowOff>
    </xdr:from>
    <xdr:to>
      <xdr:col>10</xdr:col>
      <xdr:colOff>66675</xdr:colOff>
      <xdr:row>44</xdr:row>
      <xdr:rowOff>104775</xdr:rowOff>
    </xdr:to>
    <xdr:graphicFrame macro="">
      <xdr:nvGraphicFramePr>
        <xdr:cNvPr id="22137981" name="Gráfico 1">
          <a:extLst>
            <a:ext uri="{FF2B5EF4-FFF2-40B4-BE49-F238E27FC236}">
              <a16:creationId xmlns:a16="http://schemas.microsoft.com/office/drawing/2014/main" id="{8A3BAD6A-07CC-1F5B-615F-2A8B1FFD33A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5.xml><?xml version="1.0" encoding="utf-8"?>
<xdr:wsDr xmlns:xdr="http://schemas.openxmlformats.org/drawingml/2006/spreadsheetDrawing" xmlns:a="http://schemas.openxmlformats.org/drawingml/2006/main">
  <xdr:twoCellAnchor>
    <xdr:from>
      <xdr:col>6</xdr:col>
      <xdr:colOff>0</xdr:colOff>
      <xdr:row>16</xdr:row>
      <xdr:rowOff>0</xdr:rowOff>
    </xdr:from>
    <xdr:to>
      <xdr:col>6</xdr:col>
      <xdr:colOff>9525</xdr:colOff>
      <xdr:row>16</xdr:row>
      <xdr:rowOff>0</xdr:rowOff>
    </xdr:to>
    <xdr:sp macro="" textlink="">
      <xdr:nvSpPr>
        <xdr:cNvPr id="26326892" name="Line 1">
          <a:extLst>
            <a:ext uri="{FF2B5EF4-FFF2-40B4-BE49-F238E27FC236}">
              <a16:creationId xmlns:a16="http://schemas.microsoft.com/office/drawing/2014/main" id="{6C8C5324-39D2-F62B-DFA2-FC220C8593C5}"/>
            </a:ext>
          </a:extLst>
        </xdr:cNvPr>
        <xdr:cNvSpPr>
          <a:spLocks noChangeShapeType="1"/>
        </xdr:cNvSpPr>
      </xdr:nvSpPr>
      <xdr:spPr bwMode="auto">
        <a:xfrm flipH="1" flipV="1">
          <a:off x="8153400" y="9105900"/>
          <a:ext cx="9525" cy="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28575</xdr:colOff>
      <xdr:row>1</xdr:row>
      <xdr:rowOff>60325</xdr:rowOff>
    </xdr:from>
    <xdr:to>
      <xdr:col>0</xdr:col>
      <xdr:colOff>777875</xdr:colOff>
      <xdr:row>3</xdr:row>
      <xdr:rowOff>202208</xdr:rowOff>
    </xdr:to>
    <xdr:pic>
      <xdr:nvPicPr>
        <xdr:cNvPr id="4" name="Picture 3" descr="C:\Users\andres.gonzalez\Desktop\SEDTOLIMA\Escritorio\Escudo_Gobernacion.png">
          <a:extLst>
            <a:ext uri="{FF2B5EF4-FFF2-40B4-BE49-F238E27FC236}">
              <a16:creationId xmlns:a16="http://schemas.microsoft.com/office/drawing/2014/main" id="{7A447DAB-3ADE-D86A-DAD9-F25B8A59E32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8575" y="222250"/>
          <a:ext cx="749300" cy="922933"/>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0</xdr:colOff>
      <xdr:row>16</xdr:row>
      <xdr:rowOff>152403</xdr:rowOff>
    </xdr:from>
    <xdr:to>
      <xdr:col>0</xdr:col>
      <xdr:colOff>723898</xdr:colOff>
      <xdr:row>18</xdr:row>
      <xdr:rowOff>201048</xdr:rowOff>
    </xdr:to>
    <xdr:pic>
      <xdr:nvPicPr>
        <xdr:cNvPr id="5" name="Picture 3" descr="C:\Users\andres.gonzalez\Desktop\SEDTOLIMA\Escritorio\Escudo_Gobernacion.png">
          <a:extLst>
            <a:ext uri="{FF2B5EF4-FFF2-40B4-BE49-F238E27FC236}">
              <a16:creationId xmlns:a16="http://schemas.microsoft.com/office/drawing/2014/main" id="{B01F2D45-4FDB-F016-BD71-E4B8D5D765B9}"/>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8620128"/>
          <a:ext cx="723898" cy="677295"/>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5</xdr:row>
      <xdr:rowOff>0</xdr:rowOff>
    </xdr:from>
    <xdr:to>
      <xdr:col>12</xdr:col>
      <xdr:colOff>206747</xdr:colOff>
      <xdr:row>6</xdr:row>
      <xdr:rowOff>449356</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501FB71E-31AD-4601-9B66-4EE4A056BAB1}"/>
            </a:ext>
          </a:extLst>
        </xdr:cNvPr>
        <xdr:cNvSpPr/>
      </xdr:nvSpPr>
      <xdr:spPr>
        <a:xfrm>
          <a:off x="8382000" y="809625"/>
          <a:ext cx="968747" cy="77320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11</xdr:col>
      <xdr:colOff>0</xdr:colOff>
      <xdr:row>5</xdr:row>
      <xdr:rowOff>0</xdr:rowOff>
    </xdr:from>
    <xdr:to>
      <xdr:col>12</xdr:col>
      <xdr:colOff>206747</xdr:colOff>
      <xdr:row>6</xdr:row>
      <xdr:rowOff>449356</xdr:rowOff>
    </xdr:to>
    <xdr:sp macro="" textlink="">
      <xdr:nvSpPr>
        <xdr:cNvPr id="2" name="5 Flecha izquierda">
          <a:hlinkClick xmlns:r="http://schemas.openxmlformats.org/officeDocument/2006/relationships" r:id="rId1"/>
          <a:extLst>
            <a:ext uri="{FF2B5EF4-FFF2-40B4-BE49-F238E27FC236}">
              <a16:creationId xmlns:a16="http://schemas.microsoft.com/office/drawing/2014/main" id="{7CF4E21E-8927-9121-EC0E-DB17461D36FD}"/>
            </a:ext>
          </a:extLst>
        </xdr:cNvPr>
        <xdr:cNvSpPr/>
      </xdr:nvSpPr>
      <xdr:spPr>
        <a:xfrm>
          <a:off x="8382000" y="885825"/>
          <a:ext cx="968747" cy="77320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1</xdr:col>
      <xdr:colOff>19050</xdr:colOff>
      <xdr:row>56</xdr:row>
      <xdr:rowOff>161925</xdr:rowOff>
    </xdr:from>
    <xdr:to>
      <xdr:col>8</xdr:col>
      <xdr:colOff>47625</xdr:colOff>
      <xdr:row>79</xdr:row>
      <xdr:rowOff>152400</xdr:rowOff>
    </xdr:to>
    <xdr:graphicFrame macro="">
      <xdr:nvGraphicFramePr>
        <xdr:cNvPr id="37523896" name="Gráfico 2">
          <a:extLst>
            <a:ext uri="{FF2B5EF4-FFF2-40B4-BE49-F238E27FC236}">
              <a16:creationId xmlns:a16="http://schemas.microsoft.com/office/drawing/2014/main" id="{0CF461A0-D929-A8B3-B077-E308C7184F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7.xml><?xml version="1.0" encoding="utf-8"?>
<xdr:wsDr xmlns:xdr="http://schemas.openxmlformats.org/drawingml/2006/spreadsheetDrawing" xmlns:a="http://schemas.openxmlformats.org/drawingml/2006/main">
  <xdr:twoCellAnchor>
    <xdr:from>
      <xdr:col>12</xdr:col>
      <xdr:colOff>0</xdr:colOff>
      <xdr:row>5</xdr:row>
      <xdr:rowOff>0</xdr:rowOff>
    </xdr:from>
    <xdr:to>
      <xdr:col>13</xdr:col>
      <xdr:colOff>206747</xdr:colOff>
      <xdr:row>6</xdr:row>
      <xdr:rowOff>449356</xdr:rowOff>
    </xdr:to>
    <xdr:sp macro="" textlink="">
      <xdr:nvSpPr>
        <xdr:cNvPr id="2" name="5 Flecha izquierda">
          <a:hlinkClick xmlns:r="http://schemas.openxmlformats.org/officeDocument/2006/relationships" r:id="rId1"/>
          <a:extLst>
            <a:ext uri="{FF2B5EF4-FFF2-40B4-BE49-F238E27FC236}">
              <a16:creationId xmlns:a16="http://schemas.microsoft.com/office/drawing/2014/main" id="{44960385-A00D-5713-9C35-EFA87C8F0542}"/>
            </a:ext>
          </a:extLst>
        </xdr:cNvPr>
        <xdr:cNvSpPr/>
      </xdr:nvSpPr>
      <xdr:spPr>
        <a:xfrm>
          <a:off x="9144000" y="885825"/>
          <a:ext cx="968747" cy="77320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wsDr>
</file>

<file path=xl/drawings/drawing48.xml><?xml version="1.0" encoding="utf-8"?>
<xdr:wsDr xmlns:xdr="http://schemas.openxmlformats.org/drawingml/2006/spreadsheetDrawing" xmlns:a="http://schemas.openxmlformats.org/drawingml/2006/main">
  <xdr:twoCellAnchor>
    <xdr:from>
      <xdr:col>6</xdr:col>
      <xdr:colOff>0</xdr:colOff>
      <xdr:row>19</xdr:row>
      <xdr:rowOff>0</xdr:rowOff>
    </xdr:from>
    <xdr:to>
      <xdr:col>6</xdr:col>
      <xdr:colOff>9525</xdr:colOff>
      <xdr:row>19</xdr:row>
      <xdr:rowOff>0</xdr:rowOff>
    </xdr:to>
    <xdr:sp macro="" textlink="">
      <xdr:nvSpPr>
        <xdr:cNvPr id="45687888" name="Line 1">
          <a:extLst>
            <a:ext uri="{FF2B5EF4-FFF2-40B4-BE49-F238E27FC236}">
              <a16:creationId xmlns:a16="http://schemas.microsoft.com/office/drawing/2014/main" id="{C1DF36B5-5E88-8D07-D4BE-33C9D794C133}"/>
            </a:ext>
          </a:extLst>
        </xdr:cNvPr>
        <xdr:cNvSpPr>
          <a:spLocks noChangeShapeType="1"/>
        </xdr:cNvSpPr>
      </xdr:nvSpPr>
      <xdr:spPr bwMode="auto">
        <a:xfrm flipH="1" flipV="1">
          <a:off x="5200650" y="7829550"/>
          <a:ext cx="9525"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47625</xdr:colOff>
      <xdr:row>1</xdr:row>
      <xdr:rowOff>12700</xdr:rowOff>
    </xdr:from>
    <xdr:to>
      <xdr:col>0</xdr:col>
      <xdr:colOff>666750</xdr:colOff>
      <xdr:row>4</xdr:row>
      <xdr:rowOff>8869</xdr:rowOff>
    </xdr:to>
    <xdr:pic>
      <xdr:nvPicPr>
        <xdr:cNvPr id="3" name="Picture 3" descr="C:\Users\andres.gonzalez\Desktop\SEDTOLIMA\Escritorio\Escudo_Gobernacion.png">
          <a:extLst>
            <a:ext uri="{FF2B5EF4-FFF2-40B4-BE49-F238E27FC236}">
              <a16:creationId xmlns:a16="http://schemas.microsoft.com/office/drawing/2014/main" id="{55F32A22-BC30-5CB4-1399-6A449C895497}"/>
            </a:ext>
          </a:extLst>
        </xdr:cNvPr>
        <xdr:cNvPicPr>
          <a:picLocks noChangeAspect="1" noChangeArrowheads="1"/>
        </xdr:cNvPicPr>
      </xdr:nvPicPr>
      <xdr:blipFill>
        <a:blip xmlns:r="http://schemas.openxmlformats.org/officeDocument/2006/relationships" r:embed="rId1"/>
        <a:srcRect/>
        <a:stretch>
          <a:fillRect/>
        </a:stretch>
      </xdr:blipFill>
      <xdr:spPr bwMode="auto">
        <a:xfrm>
          <a:off x="47625" y="193675"/>
          <a:ext cx="619125" cy="777219"/>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2</xdr:row>
      <xdr:rowOff>0</xdr:rowOff>
    </xdr:from>
    <xdr:to>
      <xdr:col>12</xdr:col>
      <xdr:colOff>206747</xdr:colOff>
      <xdr:row>5</xdr:row>
      <xdr:rowOff>268381</xdr:rowOff>
    </xdr:to>
    <xdr:sp macro="" textlink="">
      <xdr:nvSpPr>
        <xdr:cNvPr id="6" name="5 Flecha izquierda">
          <a:hlinkClick xmlns:r="http://schemas.openxmlformats.org/officeDocument/2006/relationships" r:id="rId2"/>
          <a:extLst>
            <a:ext uri="{FF2B5EF4-FFF2-40B4-BE49-F238E27FC236}">
              <a16:creationId xmlns:a16="http://schemas.microsoft.com/office/drawing/2014/main" id="{96B4101E-0FF5-BE3C-B6B0-25784D5BC9B9}"/>
            </a:ext>
          </a:extLst>
        </xdr:cNvPr>
        <xdr:cNvSpPr/>
      </xdr:nvSpPr>
      <xdr:spPr>
        <a:xfrm>
          <a:off x="8382000" y="361950"/>
          <a:ext cx="968747" cy="77320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editAs="oneCell">
    <xdr:from>
      <xdr:col>0</xdr:col>
      <xdr:colOff>0</xdr:colOff>
      <xdr:row>20</xdr:row>
      <xdr:rowOff>0</xdr:rowOff>
    </xdr:from>
    <xdr:to>
      <xdr:col>0</xdr:col>
      <xdr:colOff>619125</xdr:colOff>
      <xdr:row>22</xdr:row>
      <xdr:rowOff>196194</xdr:rowOff>
    </xdr:to>
    <xdr:pic>
      <xdr:nvPicPr>
        <xdr:cNvPr id="7" name="Picture 3" descr="C:\Users\andres.gonzalez\Desktop\SEDTOLIMA\Escritorio\Escudo_Gobernacion.png">
          <a:extLst>
            <a:ext uri="{FF2B5EF4-FFF2-40B4-BE49-F238E27FC236}">
              <a16:creationId xmlns:a16="http://schemas.microsoft.com/office/drawing/2014/main" id="{36438379-6ADC-98A3-6C98-F7CE00D0811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6029325"/>
          <a:ext cx="619125" cy="777219"/>
        </a:xfrm>
        <a:prstGeom prst="rect">
          <a:avLst/>
        </a:prstGeom>
        <a:noFill/>
        <a:effectLst>
          <a:outerShdw blurRad="50800" dist="38100" dir="2700000" algn="tl" rotWithShape="0">
            <a:prstClr val="black">
              <a:alpha val="40000"/>
            </a:prstClr>
          </a:outerShdw>
        </a:effectLst>
      </xdr:spPr>
    </xdr:pic>
    <xdr:clientData/>
  </xdr:twoCellAnchor>
  <xdr:twoCellAnchor>
    <xdr:from>
      <xdr:col>4</xdr:col>
      <xdr:colOff>0</xdr:colOff>
      <xdr:row>63</xdr:row>
      <xdr:rowOff>0</xdr:rowOff>
    </xdr:from>
    <xdr:to>
      <xdr:col>15</xdr:col>
      <xdr:colOff>437783</xdr:colOff>
      <xdr:row>95</xdr:row>
      <xdr:rowOff>123825</xdr:rowOff>
    </xdr:to>
    <xdr:graphicFrame macro="">
      <xdr:nvGraphicFramePr>
        <xdr:cNvPr id="4" name="Gráfico 1">
          <a:extLst>
            <a:ext uri="{FF2B5EF4-FFF2-40B4-BE49-F238E27FC236}">
              <a16:creationId xmlns:a16="http://schemas.microsoft.com/office/drawing/2014/main" id="{E9329D27-9FB2-4D49-80E7-8C45CE7897A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49.xml><?xml version="1.0" encoding="utf-8"?>
<xdr:wsDr xmlns:xdr="http://schemas.openxmlformats.org/drawingml/2006/spreadsheetDrawing" xmlns:a="http://schemas.openxmlformats.org/drawingml/2006/main">
  <xdr:twoCellAnchor>
    <xdr:from>
      <xdr:col>10</xdr:col>
      <xdr:colOff>333375</xdr:colOff>
      <xdr:row>2</xdr:row>
      <xdr:rowOff>0</xdr:rowOff>
    </xdr:from>
    <xdr:to>
      <xdr:col>11</xdr:col>
      <xdr:colOff>540122</xdr:colOff>
      <xdr:row>5</xdr:row>
      <xdr:rowOff>268381</xdr:rowOff>
    </xdr:to>
    <xdr:sp macro="" textlink="">
      <xdr:nvSpPr>
        <xdr:cNvPr id="3" name="5 Flecha izquierda">
          <a:hlinkClick xmlns:r="http://schemas.openxmlformats.org/officeDocument/2006/relationships" r:id="rId1"/>
          <a:extLst>
            <a:ext uri="{FF2B5EF4-FFF2-40B4-BE49-F238E27FC236}">
              <a16:creationId xmlns:a16="http://schemas.microsoft.com/office/drawing/2014/main" id="{78FC1715-983A-B909-9C9A-17531D61D348}"/>
            </a:ext>
          </a:extLst>
        </xdr:cNvPr>
        <xdr:cNvSpPr/>
      </xdr:nvSpPr>
      <xdr:spPr>
        <a:xfrm>
          <a:off x="7953375" y="361950"/>
          <a:ext cx="968747" cy="773206"/>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editAs="oneCell">
    <xdr:from>
      <xdr:col>0</xdr:col>
      <xdr:colOff>123825</xdr:colOff>
      <xdr:row>1</xdr:row>
      <xdr:rowOff>66675</xdr:rowOff>
    </xdr:from>
    <xdr:to>
      <xdr:col>0</xdr:col>
      <xdr:colOff>742950</xdr:colOff>
      <xdr:row>3</xdr:row>
      <xdr:rowOff>72369</xdr:rowOff>
    </xdr:to>
    <xdr:pic>
      <xdr:nvPicPr>
        <xdr:cNvPr id="5" name="Picture 3" descr="C:\Users\andres.gonzalez\Desktop\SEDTOLIMA\Escritorio\Escudo_Gobernacion.png">
          <a:extLst>
            <a:ext uri="{FF2B5EF4-FFF2-40B4-BE49-F238E27FC236}">
              <a16:creationId xmlns:a16="http://schemas.microsoft.com/office/drawing/2014/main" id="{F7D9436A-B1EA-5BD0-C424-21DE79EA71FA}"/>
            </a:ext>
          </a:extLst>
        </xdr:cNvPr>
        <xdr:cNvPicPr>
          <a:picLocks noChangeAspect="1" noChangeArrowheads="1"/>
        </xdr:cNvPicPr>
      </xdr:nvPicPr>
      <xdr:blipFill>
        <a:blip xmlns:r="http://schemas.openxmlformats.org/officeDocument/2006/relationships" r:embed="rId2"/>
        <a:srcRect/>
        <a:stretch>
          <a:fillRect/>
        </a:stretch>
      </xdr:blipFill>
      <xdr:spPr bwMode="auto">
        <a:xfrm>
          <a:off x="123825" y="247650"/>
          <a:ext cx="619125" cy="777219"/>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76200</xdr:colOff>
      <xdr:row>17</xdr:row>
      <xdr:rowOff>19051</xdr:rowOff>
    </xdr:from>
    <xdr:to>
      <xdr:col>0</xdr:col>
      <xdr:colOff>695325</xdr:colOff>
      <xdr:row>19</xdr:row>
      <xdr:rowOff>123826</xdr:rowOff>
    </xdr:to>
    <xdr:pic>
      <xdr:nvPicPr>
        <xdr:cNvPr id="6" name="Picture 3" descr="C:\Users\andres.gonzalez\Desktop\SEDTOLIMA\Escritorio\Escudo_Gobernacion.png">
          <a:extLst>
            <a:ext uri="{FF2B5EF4-FFF2-40B4-BE49-F238E27FC236}">
              <a16:creationId xmlns:a16="http://schemas.microsoft.com/office/drawing/2014/main" id="{BCC64EB5-882E-9D29-AA6F-24C0AF8E8343}"/>
            </a:ext>
          </a:extLst>
        </xdr:cNvPr>
        <xdr:cNvPicPr>
          <a:picLocks noChangeAspect="1" noChangeArrowheads="1"/>
        </xdr:cNvPicPr>
      </xdr:nvPicPr>
      <xdr:blipFill>
        <a:blip xmlns:r="http://schemas.openxmlformats.org/officeDocument/2006/relationships" r:embed="rId2"/>
        <a:srcRect/>
        <a:stretch>
          <a:fillRect/>
        </a:stretch>
      </xdr:blipFill>
      <xdr:spPr bwMode="auto">
        <a:xfrm>
          <a:off x="76200" y="6267451"/>
          <a:ext cx="619125" cy="628650"/>
        </a:xfrm>
        <a:prstGeom prst="rect">
          <a:avLst/>
        </a:prstGeom>
        <a:noFill/>
        <a:effectLst>
          <a:outerShdw blurRad="50800" dist="38100" dir="2700000" algn="tl" rotWithShape="0">
            <a:prstClr val="black">
              <a:alpha val="40000"/>
            </a:prstClr>
          </a:outerShdw>
        </a:effectLst>
      </xdr:spPr>
    </xdr:pic>
    <xdr:clientData/>
  </xdr:twoCellAnchor>
  <xdr:twoCellAnchor>
    <xdr:from>
      <xdr:col>1</xdr:col>
      <xdr:colOff>0</xdr:colOff>
      <xdr:row>32</xdr:row>
      <xdr:rowOff>0</xdr:rowOff>
    </xdr:from>
    <xdr:to>
      <xdr:col>9</xdr:col>
      <xdr:colOff>142875</xdr:colOff>
      <xdr:row>52</xdr:row>
      <xdr:rowOff>152400</xdr:rowOff>
    </xdr:to>
    <xdr:graphicFrame macro="">
      <xdr:nvGraphicFramePr>
        <xdr:cNvPr id="14767983" name="Gráfico 1">
          <a:extLst>
            <a:ext uri="{FF2B5EF4-FFF2-40B4-BE49-F238E27FC236}">
              <a16:creationId xmlns:a16="http://schemas.microsoft.com/office/drawing/2014/main" id="{18A77A7F-840D-1A86-FC31-C303B9C179C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162424</xdr:colOff>
      <xdr:row>1</xdr:row>
      <xdr:rowOff>90874</xdr:rowOff>
    </xdr:from>
    <xdr:to>
      <xdr:col>0</xdr:col>
      <xdr:colOff>680172</xdr:colOff>
      <xdr:row>3</xdr:row>
      <xdr:rowOff>15485</xdr:rowOff>
    </xdr:to>
    <xdr:pic>
      <xdr:nvPicPr>
        <xdr:cNvPr id="2" name="Picture 3" descr="C:\Users\andres.gonzalez\Desktop\SEDTOLIMA\Escritorio\Escudo_Gobernacion.png">
          <a:extLst>
            <a:ext uri="{FF2B5EF4-FFF2-40B4-BE49-F238E27FC236}">
              <a16:creationId xmlns:a16="http://schemas.microsoft.com/office/drawing/2014/main" id="{CEB0D2D0-6DA2-EE7E-7874-456BC66F48A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2424" y="281374"/>
          <a:ext cx="517748" cy="298284"/>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161378</xdr:colOff>
      <xdr:row>18</xdr:row>
      <xdr:rowOff>39773</xdr:rowOff>
    </xdr:from>
    <xdr:to>
      <xdr:col>0</xdr:col>
      <xdr:colOff>666770</xdr:colOff>
      <xdr:row>20</xdr:row>
      <xdr:rowOff>52021</xdr:rowOff>
    </xdr:to>
    <xdr:pic>
      <xdr:nvPicPr>
        <xdr:cNvPr id="3" name="Picture 3" descr="C:\Users\andres.gonzalez\Desktop\SEDTOLIMA\Escritorio\Escudo_Gobernacion.png">
          <a:extLst>
            <a:ext uri="{FF2B5EF4-FFF2-40B4-BE49-F238E27FC236}">
              <a16:creationId xmlns:a16="http://schemas.microsoft.com/office/drawing/2014/main" id="{FC8C057B-7E9C-FAEF-084A-ECFBC1DD7C1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61378" y="7205504"/>
          <a:ext cx="505392" cy="363940"/>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1</xdr:row>
      <xdr:rowOff>0</xdr:rowOff>
    </xdr:from>
    <xdr:to>
      <xdr:col>12</xdr:col>
      <xdr:colOff>419017</xdr:colOff>
      <xdr:row>5</xdr:row>
      <xdr:rowOff>148968</xdr:rowOff>
    </xdr:to>
    <xdr:sp macro="" textlink="">
      <xdr:nvSpPr>
        <xdr:cNvPr id="5" name="5 Flecha izquierda">
          <a:hlinkClick xmlns:r="http://schemas.openxmlformats.org/officeDocument/2006/relationships" r:id="rId2"/>
          <a:extLst>
            <a:ext uri="{FF2B5EF4-FFF2-40B4-BE49-F238E27FC236}">
              <a16:creationId xmlns:a16="http://schemas.microsoft.com/office/drawing/2014/main" id="{855EE8F8-5979-A9BC-C8A6-065C7509B585}"/>
            </a:ext>
          </a:extLst>
        </xdr:cNvPr>
        <xdr:cNvSpPr/>
      </xdr:nvSpPr>
      <xdr:spPr>
        <a:xfrm>
          <a:off x="9920654" y="190500"/>
          <a:ext cx="1093094" cy="874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1</xdr:col>
      <xdr:colOff>0</xdr:colOff>
      <xdr:row>36</xdr:row>
      <xdr:rowOff>0</xdr:rowOff>
    </xdr:from>
    <xdr:to>
      <xdr:col>11</xdr:col>
      <xdr:colOff>66675</xdr:colOff>
      <xdr:row>66</xdr:row>
      <xdr:rowOff>95250</xdr:rowOff>
    </xdr:to>
    <xdr:graphicFrame macro="">
      <xdr:nvGraphicFramePr>
        <xdr:cNvPr id="21346159" name="Gráfico 3">
          <a:extLst>
            <a:ext uri="{FF2B5EF4-FFF2-40B4-BE49-F238E27FC236}">
              <a16:creationId xmlns:a16="http://schemas.microsoft.com/office/drawing/2014/main" id="{7334C69D-A628-5147-4C24-C825253A90E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121101</xdr:colOff>
      <xdr:row>1</xdr:row>
      <xdr:rowOff>159747</xdr:rowOff>
    </xdr:from>
    <xdr:to>
      <xdr:col>0</xdr:col>
      <xdr:colOff>650741</xdr:colOff>
      <xdr:row>3</xdr:row>
      <xdr:rowOff>85798</xdr:rowOff>
    </xdr:to>
    <xdr:pic>
      <xdr:nvPicPr>
        <xdr:cNvPr id="2" name="Picture 3" descr="C:\Users\andres.gonzalez\Desktop\SEDTOLIMA\Escritorio\Escudo_Gobernacion.png">
          <a:extLst>
            <a:ext uri="{FF2B5EF4-FFF2-40B4-BE49-F238E27FC236}">
              <a16:creationId xmlns:a16="http://schemas.microsoft.com/office/drawing/2014/main" id="{88AA15BB-6F90-F81F-532D-8985582C394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21101" y="350247"/>
          <a:ext cx="529640" cy="297526"/>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142328</xdr:colOff>
      <xdr:row>18</xdr:row>
      <xdr:rowOff>46807</xdr:rowOff>
    </xdr:from>
    <xdr:to>
      <xdr:col>0</xdr:col>
      <xdr:colOff>649708</xdr:colOff>
      <xdr:row>20</xdr:row>
      <xdr:rowOff>76199</xdr:rowOff>
    </xdr:to>
    <xdr:pic>
      <xdr:nvPicPr>
        <xdr:cNvPr id="3" name="Picture 3" descr="C:\Users\andres.gonzalez\Desktop\SEDTOLIMA\Escritorio\Escudo_Gobernacion.png">
          <a:extLst>
            <a:ext uri="{FF2B5EF4-FFF2-40B4-BE49-F238E27FC236}">
              <a16:creationId xmlns:a16="http://schemas.microsoft.com/office/drawing/2014/main" id="{21C82F97-0E4D-3423-D6EE-422B91E1637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2328" y="8619307"/>
          <a:ext cx="507380" cy="381817"/>
        </a:xfrm>
        <a:prstGeom prst="rect">
          <a:avLst/>
        </a:prstGeom>
        <a:noFill/>
        <a:effectLst>
          <a:outerShdw blurRad="50800" dist="38100" dir="2700000" algn="tl" rotWithShape="0">
            <a:prstClr val="black">
              <a:alpha val="40000"/>
            </a:prstClr>
          </a:outerShdw>
        </a:effectLst>
      </xdr:spPr>
    </xdr:pic>
    <xdr:clientData/>
  </xdr:twoCellAnchor>
  <xdr:twoCellAnchor>
    <xdr:from>
      <xdr:col>12</xdr:col>
      <xdr:colOff>0</xdr:colOff>
      <xdr:row>1</xdr:row>
      <xdr:rowOff>0</xdr:rowOff>
    </xdr:from>
    <xdr:to>
      <xdr:col>13</xdr:col>
      <xdr:colOff>331094</xdr:colOff>
      <xdr:row>5</xdr:row>
      <xdr:rowOff>150433</xdr:rowOff>
    </xdr:to>
    <xdr:sp macro="" textlink="">
      <xdr:nvSpPr>
        <xdr:cNvPr id="5" name="5 Flecha izquierda">
          <a:hlinkClick xmlns:r="http://schemas.openxmlformats.org/officeDocument/2006/relationships" r:id="rId2"/>
          <a:extLst>
            <a:ext uri="{FF2B5EF4-FFF2-40B4-BE49-F238E27FC236}">
              <a16:creationId xmlns:a16="http://schemas.microsoft.com/office/drawing/2014/main" id="{D23FDE80-4B7F-EE34-E142-4C4902DCF9FE}"/>
            </a:ext>
          </a:extLst>
        </xdr:cNvPr>
        <xdr:cNvSpPr/>
      </xdr:nvSpPr>
      <xdr:spPr>
        <a:xfrm>
          <a:off x="11915775" y="190500"/>
          <a:ext cx="1093094" cy="874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1</xdr:col>
      <xdr:colOff>0</xdr:colOff>
      <xdr:row>34</xdr:row>
      <xdr:rowOff>0</xdr:rowOff>
    </xdr:from>
    <xdr:to>
      <xdr:col>9</xdr:col>
      <xdr:colOff>1019175</xdr:colOff>
      <xdr:row>66</xdr:row>
      <xdr:rowOff>123825</xdr:rowOff>
    </xdr:to>
    <xdr:graphicFrame macro="">
      <xdr:nvGraphicFramePr>
        <xdr:cNvPr id="21347184" name="Gráfico 5">
          <a:extLst>
            <a:ext uri="{FF2B5EF4-FFF2-40B4-BE49-F238E27FC236}">
              <a16:creationId xmlns:a16="http://schemas.microsoft.com/office/drawing/2014/main" id="{9975EDC0-E977-E19B-0AAB-795E7269A2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147771</xdr:colOff>
      <xdr:row>1</xdr:row>
      <xdr:rowOff>54971</xdr:rowOff>
    </xdr:from>
    <xdr:to>
      <xdr:col>1</xdr:col>
      <xdr:colOff>115317</xdr:colOff>
      <xdr:row>3</xdr:row>
      <xdr:rowOff>116347</xdr:rowOff>
    </xdr:to>
    <xdr:pic>
      <xdr:nvPicPr>
        <xdr:cNvPr id="2" name="Picture 3" descr="C:\Users\andres.gonzalez\Desktop\SEDTOLIMA\Escritorio\Escudo_Gobernacion.png">
          <a:extLst>
            <a:ext uri="{FF2B5EF4-FFF2-40B4-BE49-F238E27FC236}">
              <a16:creationId xmlns:a16="http://schemas.microsoft.com/office/drawing/2014/main" id="{4BEB45B4-3D5C-AED9-3953-DC3C7AD899E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47771" y="245471"/>
          <a:ext cx="509738" cy="432851"/>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0</xdr:colOff>
      <xdr:row>19</xdr:row>
      <xdr:rowOff>0</xdr:rowOff>
    </xdr:from>
    <xdr:to>
      <xdr:col>0</xdr:col>
      <xdr:colOff>511210</xdr:colOff>
      <xdr:row>21</xdr:row>
      <xdr:rowOff>65316</xdr:rowOff>
    </xdr:to>
    <xdr:pic>
      <xdr:nvPicPr>
        <xdr:cNvPr id="4" name="Picture 3" descr="C:\Users\andres.gonzalez\Desktop\SEDTOLIMA\Escritorio\Escudo_Gobernacion.png">
          <a:extLst>
            <a:ext uri="{FF2B5EF4-FFF2-40B4-BE49-F238E27FC236}">
              <a16:creationId xmlns:a16="http://schemas.microsoft.com/office/drawing/2014/main" id="{A15F65BD-3BFE-787E-9B1E-46F9699FF7EA}"/>
            </a:ext>
          </a:extLst>
        </xdr:cNvPr>
        <xdr:cNvPicPr>
          <a:picLocks noChangeAspect="1" noChangeArrowheads="1"/>
        </xdr:cNvPicPr>
      </xdr:nvPicPr>
      <xdr:blipFill>
        <a:blip xmlns:r="http://schemas.openxmlformats.org/officeDocument/2006/relationships" r:embed="rId1"/>
        <a:srcRect/>
        <a:stretch>
          <a:fillRect/>
        </a:stretch>
      </xdr:blipFill>
      <xdr:spPr bwMode="auto">
        <a:xfrm>
          <a:off x="0" y="6791325"/>
          <a:ext cx="511210" cy="417741"/>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1</xdr:row>
      <xdr:rowOff>0</xdr:rowOff>
    </xdr:from>
    <xdr:to>
      <xdr:col>12</xdr:col>
      <xdr:colOff>8710</xdr:colOff>
      <xdr:row>5</xdr:row>
      <xdr:rowOff>148968</xdr:rowOff>
    </xdr:to>
    <xdr:sp macro="" textlink="">
      <xdr:nvSpPr>
        <xdr:cNvPr id="5" name="5 Flecha izquierda">
          <a:hlinkClick xmlns:r="http://schemas.openxmlformats.org/officeDocument/2006/relationships" r:id="rId2"/>
          <a:extLst>
            <a:ext uri="{FF2B5EF4-FFF2-40B4-BE49-F238E27FC236}">
              <a16:creationId xmlns:a16="http://schemas.microsoft.com/office/drawing/2014/main" id="{71083341-6225-D70C-9967-01417CD7D4A6}"/>
            </a:ext>
          </a:extLst>
        </xdr:cNvPr>
        <xdr:cNvSpPr/>
      </xdr:nvSpPr>
      <xdr:spPr>
        <a:xfrm>
          <a:off x="10221058" y="190500"/>
          <a:ext cx="1093094" cy="874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1</xdr:col>
      <xdr:colOff>0</xdr:colOff>
      <xdr:row>36</xdr:row>
      <xdr:rowOff>0</xdr:rowOff>
    </xdr:from>
    <xdr:to>
      <xdr:col>10</xdr:col>
      <xdr:colOff>466725</xdr:colOff>
      <xdr:row>63</xdr:row>
      <xdr:rowOff>38100</xdr:rowOff>
    </xdr:to>
    <xdr:graphicFrame macro="">
      <xdr:nvGraphicFramePr>
        <xdr:cNvPr id="21348207" name="Gráfico 3">
          <a:extLst>
            <a:ext uri="{FF2B5EF4-FFF2-40B4-BE49-F238E27FC236}">
              <a16:creationId xmlns:a16="http://schemas.microsoft.com/office/drawing/2014/main" id="{DB205390-B1B9-9CEF-CA60-86341FB334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86995</xdr:colOff>
      <xdr:row>1</xdr:row>
      <xdr:rowOff>97155</xdr:rowOff>
    </xdr:from>
    <xdr:to>
      <xdr:col>0</xdr:col>
      <xdr:colOff>632447</xdr:colOff>
      <xdr:row>3</xdr:row>
      <xdr:rowOff>137974</xdr:rowOff>
    </xdr:to>
    <xdr:pic>
      <xdr:nvPicPr>
        <xdr:cNvPr id="2" name="Picture 3" descr="C:\Users\andres.gonzalez\Desktop\SEDTOLIMA\Escritorio\Escudo_Gobernacion.png">
          <a:extLst>
            <a:ext uri="{FF2B5EF4-FFF2-40B4-BE49-F238E27FC236}">
              <a16:creationId xmlns:a16="http://schemas.microsoft.com/office/drawing/2014/main" id="{C3F24F75-BD64-E8DF-7A95-21C43FE2A281}"/>
            </a:ext>
          </a:extLst>
        </xdr:cNvPr>
        <xdr:cNvPicPr>
          <a:picLocks noChangeAspect="1" noChangeArrowheads="1"/>
        </xdr:cNvPicPr>
      </xdr:nvPicPr>
      <xdr:blipFill>
        <a:blip xmlns:r="http://schemas.openxmlformats.org/officeDocument/2006/relationships" r:embed="rId1"/>
        <a:srcRect/>
        <a:stretch>
          <a:fillRect/>
        </a:stretch>
      </xdr:blipFill>
      <xdr:spPr bwMode="auto">
        <a:xfrm>
          <a:off x="86995" y="287655"/>
          <a:ext cx="545452" cy="402769"/>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121126</xdr:colOff>
      <xdr:row>18</xdr:row>
      <xdr:rowOff>89218</xdr:rowOff>
    </xdr:from>
    <xdr:to>
      <xdr:col>0</xdr:col>
      <xdr:colOff>670434</xdr:colOff>
      <xdr:row>20</xdr:row>
      <xdr:rowOff>149127</xdr:rowOff>
    </xdr:to>
    <xdr:pic>
      <xdr:nvPicPr>
        <xdr:cNvPr id="3" name="Picture 3" descr="C:\Users\andres.gonzalez\Desktop\SEDTOLIMA\Escritorio\Escudo_Gobernacion.png">
          <a:extLst>
            <a:ext uri="{FF2B5EF4-FFF2-40B4-BE49-F238E27FC236}">
              <a16:creationId xmlns:a16="http://schemas.microsoft.com/office/drawing/2014/main" id="{E5AC603F-5D05-B736-9541-FB4FBF11AEED}"/>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21126" y="7566343"/>
          <a:ext cx="549308" cy="412334"/>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1</xdr:row>
      <xdr:rowOff>0</xdr:rowOff>
    </xdr:from>
    <xdr:to>
      <xdr:col>12</xdr:col>
      <xdr:colOff>331094</xdr:colOff>
      <xdr:row>5</xdr:row>
      <xdr:rowOff>159958</xdr:rowOff>
    </xdr:to>
    <xdr:sp macro="" textlink="">
      <xdr:nvSpPr>
        <xdr:cNvPr id="5" name="5 Flecha izquierda">
          <a:hlinkClick xmlns:r="http://schemas.openxmlformats.org/officeDocument/2006/relationships" r:id="rId2"/>
          <a:extLst>
            <a:ext uri="{FF2B5EF4-FFF2-40B4-BE49-F238E27FC236}">
              <a16:creationId xmlns:a16="http://schemas.microsoft.com/office/drawing/2014/main" id="{EC788CD2-09F4-E1B3-F8F0-15E05E6D507C}"/>
            </a:ext>
          </a:extLst>
        </xdr:cNvPr>
        <xdr:cNvSpPr/>
      </xdr:nvSpPr>
      <xdr:spPr>
        <a:xfrm>
          <a:off x="10458450" y="190500"/>
          <a:ext cx="1093094" cy="874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1</xdr:col>
      <xdr:colOff>0</xdr:colOff>
      <xdr:row>35</xdr:row>
      <xdr:rowOff>0</xdr:rowOff>
    </xdr:from>
    <xdr:to>
      <xdr:col>7</xdr:col>
      <xdr:colOff>781050</xdr:colOff>
      <xdr:row>68</xdr:row>
      <xdr:rowOff>19050</xdr:rowOff>
    </xdr:to>
    <xdr:graphicFrame macro="">
      <xdr:nvGraphicFramePr>
        <xdr:cNvPr id="21349231" name="Gráfico 3">
          <a:extLst>
            <a:ext uri="{FF2B5EF4-FFF2-40B4-BE49-F238E27FC236}">
              <a16:creationId xmlns:a16="http://schemas.microsoft.com/office/drawing/2014/main" id="{9266E861-042D-4656-5DEE-C64EA501F2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220345</xdr:colOff>
      <xdr:row>1</xdr:row>
      <xdr:rowOff>87630</xdr:rowOff>
    </xdr:from>
    <xdr:to>
      <xdr:col>0</xdr:col>
      <xdr:colOff>769756</xdr:colOff>
      <xdr:row>3</xdr:row>
      <xdr:rowOff>128449</xdr:rowOff>
    </xdr:to>
    <xdr:pic>
      <xdr:nvPicPr>
        <xdr:cNvPr id="2" name="Picture 3" descr="C:\Users\andres.gonzalez\Desktop\SEDTOLIMA\Escritorio\Escudo_Gobernacion.png">
          <a:extLst>
            <a:ext uri="{FF2B5EF4-FFF2-40B4-BE49-F238E27FC236}">
              <a16:creationId xmlns:a16="http://schemas.microsoft.com/office/drawing/2014/main" id="{A64C36B9-9468-EC56-30FF-E54C07B1AB9C}"/>
            </a:ext>
          </a:extLst>
        </xdr:cNvPr>
        <xdr:cNvPicPr>
          <a:picLocks noChangeAspect="1" noChangeArrowheads="1"/>
        </xdr:cNvPicPr>
      </xdr:nvPicPr>
      <xdr:blipFill>
        <a:blip xmlns:r="http://schemas.openxmlformats.org/officeDocument/2006/relationships" r:embed="rId1"/>
        <a:srcRect/>
        <a:stretch>
          <a:fillRect/>
        </a:stretch>
      </xdr:blipFill>
      <xdr:spPr bwMode="auto">
        <a:xfrm>
          <a:off x="220345" y="278130"/>
          <a:ext cx="549411" cy="402769"/>
        </a:xfrm>
        <a:prstGeom prst="rect">
          <a:avLst/>
        </a:prstGeom>
        <a:noFill/>
        <a:effectLst>
          <a:outerShdw blurRad="50800" dist="38100" dir="2700000" algn="tl" rotWithShape="0">
            <a:prstClr val="black">
              <a:alpha val="40000"/>
            </a:prstClr>
          </a:outerShdw>
        </a:effectLst>
      </xdr:spPr>
    </xdr:pic>
    <xdr:clientData/>
  </xdr:twoCellAnchor>
  <xdr:twoCellAnchor editAs="oneCell">
    <xdr:from>
      <xdr:col>0</xdr:col>
      <xdr:colOff>196850</xdr:colOff>
      <xdr:row>18</xdr:row>
      <xdr:rowOff>65405</xdr:rowOff>
    </xdr:from>
    <xdr:to>
      <xdr:col>0</xdr:col>
      <xdr:colOff>763391</xdr:colOff>
      <xdr:row>20</xdr:row>
      <xdr:rowOff>134878</xdr:rowOff>
    </xdr:to>
    <xdr:pic>
      <xdr:nvPicPr>
        <xdr:cNvPr id="3" name="Picture 3" descr="C:\Users\andres.gonzalez\Desktop\SEDTOLIMA\Escritorio\Escudo_Gobernacion.png">
          <a:extLst>
            <a:ext uri="{FF2B5EF4-FFF2-40B4-BE49-F238E27FC236}">
              <a16:creationId xmlns:a16="http://schemas.microsoft.com/office/drawing/2014/main" id="{49F3C312-C162-1904-4D47-FC313951B673}"/>
            </a:ext>
          </a:extLst>
        </xdr:cNvPr>
        <xdr:cNvPicPr>
          <a:picLocks noChangeAspect="1" noChangeArrowheads="1"/>
        </xdr:cNvPicPr>
      </xdr:nvPicPr>
      <xdr:blipFill>
        <a:blip xmlns:r="http://schemas.openxmlformats.org/officeDocument/2006/relationships" r:embed="rId1"/>
        <a:srcRect/>
        <a:stretch>
          <a:fillRect/>
        </a:stretch>
      </xdr:blipFill>
      <xdr:spPr bwMode="auto">
        <a:xfrm>
          <a:off x="196850" y="7247255"/>
          <a:ext cx="566541" cy="421898"/>
        </a:xfrm>
        <a:prstGeom prst="rect">
          <a:avLst/>
        </a:prstGeom>
        <a:noFill/>
        <a:effectLst>
          <a:outerShdw blurRad="50800" dist="38100" dir="2700000" algn="tl" rotWithShape="0">
            <a:prstClr val="black">
              <a:alpha val="40000"/>
            </a:prstClr>
          </a:outerShdw>
        </a:effectLst>
      </xdr:spPr>
    </xdr:pic>
    <xdr:clientData/>
  </xdr:twoCellAnchor>
  <xdr:twoCellAnchor>
    <xdr:from>
      <xdr:col>11</xdr:col>
      <xdr:colOff>0</xdr:colOff>
      <xdr:row>1</xdr:row>
      <xdr:rowOff>0</xdr:rowOff>
    </xdr:from>
    <xdr:to>
      <xdr:col>11</xdr:col>
      <xdr:colOff>1093094</xdr:colOff>
      <xdr:row>5</xdr:row>
      <xdr:rowOff>153746</xdr:rowOff>
    </xdr:to>
    <xdr:sp macro="" textlink="">
      <xdr:nvSpPr>
        <xdr:cNvPr id="5" name="5 Flecha izquierda">
          <a:hlinkClick xmlns:r="http://schemas.openxmlformats.org/officeDocument/2006/relationships" r:id="rId2"/>
          <a:extLst>
            <a:ext uri="{FF2B5EF4-FFF2-40B4-BE49-F238E27FC236}">
              <a16:creationId xmlns:a16="http://schemas.microsoft.com/office/drawing/2014/main" id="{CE43C6A6-043E-415D-007B-0459AD5EF039}"/>
            </a:ext>
          </a:extLst>
        </xdr:cNvPr>
        <xdr:cNvSpPr/>
      </xdr:nvSpPr>
      <xdr:spPr>
        <a:xfrm>
          <a:off x="9881152" y="190500"/>
          <a:ext cx="1093094" cy="874333"/>
        </a:xfrm>
        <a:prstGeom prst="leftArrow">
          <a:avLst/>
        </a:prstGeom>
      </xdr:spPr>
      <xdr:style>
        <a:lnRef idx="2">
          <a:schemeClr val="accent1">
            <a:shade val="50000"/>
          </a:schemeClr>
        </a:lnRef>
        <a:fillRef idx="1">
          <a:schemeClr val="accent1"/>
        </a:fillRef>
        <a:effectRef idx="0">
          <a:schemeClr val="accent1"/>
        </a:effectRef>
        <a:fontRef idx="minor">
          <a:schemeClr val="lt1"/>
        </a:fontRef>
      </xdr:style>
      <xdr:txBody>
        <a:bodyPr rtlCol="0" anchor="ctr"/>
        <a:lstStyle/>
        <a:p>
          <a:pPr algn="ctr"/>
          <a:endParaRPr lang="es-CO" sz="1600" b="1"/>
        </a:p>
        <a:p>
          <a:pPr algn="ctr"/>
          <a:r>
            <a:rPr lang="es-CO" sz="1100" b="1"/>
            <a:t>VOLVER</a:t>
          </a:r>
        </a:p>
        <a:p>
          <a:pPr algn="ctr"/>
          <a:r>
            <a:rPr lang="es-CO" sz="1100" b="1" baseline="0"/>
            <a:t> INICIO</a:t>
          </a:r>
        </a:p>
        <a:p>
          <a:pPr algn="ctr"/>
          <a:endParaRPr lang="es-CO" sz="1600" b="1"/>
        </a:p>
      </xdr:txBody>
    </xdr:sp>
    <xdr:clientData/>
  </xdr:twoCellAnchor>
  <xdr:twoCellAnchor>
    <xdr:from>
      <xdr:col>1</xdr:col>
      <xdr:colOff>0</xdr:colOff>
      <xdr:row>43</xdr:row>
      <xdr:rowOff>0</xdr:rowOff>
    </xdr:from>
    <xdr:to>
      <xdr:col>14</xdr:col>
      <xdr:colOff>28575</xdr:colOff>
      <xdr:row>76</xdr:row>
      <xdr:rowOff>9525</xdr:rowOff>
    </xdr:to>
    <xdr:graphicFrame macro="">
      <xdr:nvGraphicFramePr>
        <xdr:cNvPr id="21350255" name="Gráfico 5">
          <a:extLst>
            <a:ext uri="{FF2B5EF4-FFF2-40B4-BE49-F238E27FC236}">
              <a16:creationId xmlns:a16="http://schemas.microsoft.com/office/drawing/2014/main" id="{26500F21-4ED3-42EF-AAF3-BC5418642B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LILIANA%20LAMPREA\Documents\01%20Proyectos\04%20SECD\02%20Planes%20de%20mejoramiento\Tablero%20de%20Indicadores.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Users\fernando.quintana\AppData\Local\Microsoft\Windows\INetCache\Content.Outlook\DXFKAQ2B\Copia%20de%20HV%20Indicador%20D01%20D03%20%20ACTAULIZADO%20A%202021%20CORTE%20SEPTIEMBRE%20DE%20202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C:\Users\fernando.quintana\OneDrive%20-%20Secretar&#237;a%20de%20Educaci&#243;n%20y%20Cultura\Escritorio\SGC\IND.%202020\INDICADORES\CALIDAD%20SERVICIO%20EDUCATIVO%20-%20D\D01-EVALUACI&#211;N\Copia%20de%20HV%20Indicador%20D01%202019%20EVALUACION.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C:\Users\fernando.quintana\AppData\Local\Microsoft\Windows\INetCache\Content.Outlook\DXFKAQ2B\Copia%20de%20HV%20Indicador%20D01%20A%20JUNIO%20DE%20202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sedtolimagovco-my.sharepoint.com/personal/fernando_quintana_sedtolima_gov_co/Documents/Escritorio/SGC/INDICADORES/TABLERO%20INDICADORES%202021-2022/TABLERO%20INDICADORES%202021-2022/YOVANY-%20INDICADORES%202021_D02.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julian.yaima\AppData\Local\Microsoft\Windows\INetCache\Content.Outlook\W37DP4II\INDICADOR%20D02.05.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fernando.quintana\AppData\Local\Microsoft\Windows\INetCache\Content.Outlook\DXFKAQ2B\INDICADORES%20DE%20PROCESOS%20SAC%202021%20actualizados.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C:\Users\fernando.quintana\AppData\Local\Microsoft\Windows\INetCache\Content.Outlook\DXFKAQ2B\1.INDICADORES%202021-PLANEACION%20VISITA%20ICONTEC.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Users\fernando.quintana\AppData\Local\Microsoft\Windows\INetCache\Content.Outlook\52THKI64\indicadores%202020%20PLANEACION%20VISITA%20ICONTEC.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Users\fernando.quintana\AppData\Local\Microsoft\Windows\INetCache\Content.Outlook\DXFKAQ2B\1.INDICADORES%202021.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sedtolimagovco-my.sharepoint.com/personal/luz_delgado_sedtolima_gov_co/Documents/ESCRITORIO%20LMD%202020/PLAN%20BIENESTAR%202020/PLAN%20DE%20BIENESTAR%202020-AUDITORIA/INDICADOR%20DH%2003%20%202020.xlsx"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https://sedtolimagovco-my.sharepoint.com/personal/fernando_quintana_sedtolima_gov_co/Documents/Escritorio/SGC/INDICADORES/TABLERO%20INDICADORES%202021-2022/TABLERO%20INDICADORES%202021-2022/COBERTURA-INDICADORES%20MACROPROCESO-%202021.xlsx?9EF1C313" TargetMode="External"/><Relationship Id="rId1" Type="http://schemas.openxmlformats.org/officeDocument/2006/relationships/externalLinkPath" Target="file:///\\9EF1C313\COBERTURA-INDICADORES%20MACROPROCESO-%202021.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C:\Users\fernando.quintana\AppData\Local\Microsoft\Windows\INetCache\Content.Outlook\DXFKAQ2B\INDICADORES%20DESARROLLO%20HUMANO%202021.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Users\fernando.quintana\AppData\Local\Microsoft\Windows\INetCache\Content.Outlook\DXFKAQ2B\Copia%20de%20H04.001.01%202021-2022.%20inscripcion.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C:\Users\fernando.quintana\OneDrive%20-%20Secretar&#237;a%20de%20Educaci&#243;n%20y%20Cultura\Escritorio\SGC\IND.%202020\INDICADORES\TALENTO%20HUMANO%20-%20H\H04-%20CARRERA\H04.03-INDICADOR%20DE%20REUBICACIONES%20Y%20ASCENSOS%201278.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Users\fernando.quintana\OneDrive%20-%20Secretar&#237;a%20de%20Educaci&#243;n%20y%20Cultura\Escritorio\SGC\IND.%202020\INDICADORES\TALENTO%20HUMANO%20-%20H\H04-%20CARRERA\H04.006.01-INDICADOR%20EVALUACION%20ANUAL%20DE%20DOCENTES%201278%20-%202019.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Users\fernando.quintana\Desktop\INDICADORES\TALENTO%20HUMANO\H04\INDICADOR%20EVALUACION%20PERIODO%20DE%20PRUEBA%20-%20a&#241;o%202019.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INDICADORES%202020/Copia%20de%20INDICADOR%20PENSIONES%20H05.001.01%202020.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Users\fernando.quintana\AppData\Local\Microsoft\Windows\INetCache\Content.Outlook\DXFKAQ2B\INDICADOR%20PENSIONES%202021.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C:\Users\fernando.quintana\OneDrive%20-%20Secretar&#237;a%20de%20Educaci&#243;n%20y%20Cultura\Escritorio\SGC\IND.%202020\TALENTO%20HUMANO\H05.001.01-INDICAOR%20PENSIONES%202018-COMPARTIDO.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C:\Users\fernando.quintana\AppData\Local\Microsoft\Windows\INetCache\Content.Outlook\DXFKAQ2B\INDICADORES%20CESANTIAS%202020%20-%202021.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C:\Users\fernando.quintana\AppData\Local\Microsoft\Windows\INetCache\Content.Outlook\DXFKAQ2B\INDICADORES%20NOMINA%20A&#209;O%20202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martha.guarnizo\AppData\Local\Microsoft\Windows\INetCache\Content.Outlook\CJPLMUZP\INDICADORES%20COBERTURA%202012%20-%202016.xls" TargetMode="External"/></Relationships>
</file>

<file path=xl/externalLinks/_rels/externalLink30.xml.rels><?xml version="1.0" encoding="UTF-8" standalone="yes"?>
<Relationships xmlns="http://schemas.openxmlformats.org/package/2006/relationships"><Relationship Id="rId2" Type="http://schemas.microsoft.com/office/2019/04/relationships/externalLinkLongPath" Target="https://sedtolimagovco-my.sharepoint.com/personal/fernando_quintana_sedtolima_gov_co/Documents/Escritorio/SGC/INDICADORES/TABLERO%20INDICADORES%202021-2022/INDICADORES%202021/TH-2021/ANALISIS%20INDICADORES%20CERTIFICACIONES%20A%2031%20MARZO%202022.xlsx?39E869F8" TargetMode="External"/><Relationship Id="rId1" Type="http://schemas.openxmlformats.org/officeDocument/2006/relationships/externalLinkPath" Target="file:///\\39E869F8\ANALISIS%20INDICADORES%20CERTIFICACIONES%20A%2031%20MARZO%202022.xlsx"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C:\Users\fernando.quintana\AppData\Local\Microsoft\Windows\INetCache\Content.Outlook\DXFKAQ2B\ANALISIS%20INDICADORES%20CERTIFICACIONES%20A%2031%20MARZO%202022.xlsx"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C:\Users\fernando.quintana\OneDrive%20-%20Secretar&#237;a%20de%20Educaci&#243;n%20y%20Cultura\Escritorio\SGC\IND.%202020\TALENTO%20HUMANO\H07.002-ANALISIS%20INDICADORES%20CERTIFICACIONES%20%20AUDITORIA%20A&#209;O%20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martha.guarnizo\AppData\Local\Microsoft\Windows\INetCache\Content.Outlook\45VQD8FZ\REVISADO.%20%20INDICADORES%20COBERTURA%202012%20-%202017%20DEF..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fernando.quintana\OneDrive%20-%20Secretar&#237;a%20de%20Educaci&#243;n%20y%20Cultura\Escritorio\SGC\IND.%202020\INDICADORES\COBERTURA%20-%20C\INDICADORES%20MACROPROCESO%20COBERTURA%202020.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Users\fernando.quintana\OneDrive%20-%20Secretar&#237;a%20de%20Educaci&#243;n%20y%20Cultura\Escritorio\SGC\IND.%202020\COBERTURA\INDICADORES%20COBERTURA%202012%20-%2020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Users\martha.guarnizo\Downloads\REVISADO.%20%20INDICADORES%20COBERTURA%202012%20-%202017%20DEF..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Users\fernando.quintana\OneDrive%20-%20Secretar&#237;a%20de%20Educaci&#243;n%20y%20Cultura\Escritorio\SGC\IND.%202020\INDICADORES%20MACROPROCESO%20COBERTURA%202020.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fernando.quintana\OneDrive%20-%20Secretar&#237;a%20de%20Educaci&#243;n%20y%20Cultura\Escritorio\SGC\IND.%202020\CALIDAD%20EDUCATIVA\HV%20Indicador%20D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 1"/>
      <sheetName val="PI EJE 1"/>
      <sheetName val="PI EJE 1 (2)"/>
      <sheetName val="TABLERO INDICADORES"/>
      <sheetName val="PARAMETROS"/>
      <sheetName val="IND R 1"/>
      <sheetName val="IND R 2"/>
      <sheetName val="IND R 3"/>
      <sheetName val="IND R 4"/>
      <sheetName val="IND R 5"/>
      <sheetName val="IND R 6"/>
      <sheetName val="IND R 7"/>
      <sheetName val="IND R 8"/>
      <sheetName val="IND R 9"/>
      <sheetName val="IND R 10"/>
      <sheetName val="IND R 11"/>
      <sheetName val="IND R 12"/>
      <sheetName val="IND R 13"/>
      <sheetName val="IND R 14"/>
      <sheetName val="IND R 15"/>
      <sheetName val="IND R 19"/>
      <sheetName val="IND P 1"/>
      <sheetName val="IND P 2"/>
      <sheetName val="IND P 3"/>
      <sheetName val="IND P 4"/>
      <sheetName val="IND P 5"/>
      <sheetName val="IND P 6"/>
      <sheetName val="IND P 7"/>
      <sheetName val="IND P 8"/>
      <sheetName val="IND P 9"/>
      <sheetName val="IND P 10"/>
      <sheetName val="IND P 11"/>
      <sheetName val="IND P 12"/>
      <sheetName val="IND P 13"/>
      <sheetName val="IND P 14"/>
      <sheetName val="IND P 15"/>
      <sheetName val="IND P 16"/>
      <sheetName val="IND P 17"/>
      <sheetName val="IND P 18"/>
      <sheetName val="IND P 19"/>
      <sheetName val="IND P 20"/>
      <sheetName val="IND P 21"/>
      <sheetName val="IND P 22"/>
      <sheetName val="IND P 23"/>
      <sheetName val="IND P 24"/>
      <sheetName val="IND P 25"/>
      <sheetName val="IND P 26"/>
      <sheetName val="IND P 27"/>
      <sheetName val="IND P 28"/>
      <sheetName val="IND P 29"/>
      <sheetName val="IND P 30"/>
      <sheetName val="IND P 31"/>
      <sheetName val="IND P 32"/>
      <sheetName val="IND P 33"/>
      <sheetName val="IND P 34"/>
      <sheetName val="IND P 35"/>
      <sheetName val="IND P 36"/>
      <sheetName val="IND P 37"/>
      <sheetName val="IND P 38"/>
      <sheetName val="IND P 39"/>
      <sheetName val="IND P 40"/>
      <sheetName val="IND P 41"/>
      <sheetName val="IND P 42"/>
      <sheetName val="IND P 43"/>
      <sheetName val="IND P 44"/>
      <sheetName val="IND P 45"/>
      <sheetName val="IND P 46"/>
      <sheetName val="IND P 47"/>
      <sheetName val="IND P 48"/>
      <sheetName val="IND P 49"/>
      <sheetName val="IND P 50"/>
      <sheetName val="IND P 51"/>
      <sheetName val="IND P 52"/>
      <sheetName val="IND P 53"/>
      <sheetName val="IND P 54"/>
      <sheetName val="IND P 55"/>
      <sheetName val="IND P 56"/>
      <sheetName val="IND P 57"/>
      <sheetName val="IND P 58"/>
      <sheetName val="IND P 59"/>
      <sheetName val="IND P 60"/>
      <sheetName val="IND P 61"/>
      <sheetName val="IND P 62"/>
      <sheetName val="IND P 63"/>
      <sheetName val="IND P 64"/>
      <sheetName val="IND P 65"/>
      <sheetName val="LIBRE"/>
      <sheetName val="IND MIN 1"/>
      <sheetName val="IND MIN 2"/>
      <sheetName val="IND MIN 3"/>
      <sheetName val="IND MIN 4"/>
      <sheetName val="IND MIN 5"/>
      <sheetName val="IND MIN 6"/>
      <sheetName val="IND MIN 7"/>
      <sheetName val="IND MIN 8"/>
      <sheetName val="IND MIN 9"/>
      <sheetName val="IND MIN 10"/>
      <sheetName val="IND MIN 11"/>
      <sheetName val="IND MIN 12"/>
      <sheetName val="IND MIN 13"/>
      <sheetName val="IND MIN 14"/>
      <sheetName val="IND MIN 15"/>
      <sheetName val="IND MIN 16"/>
      <sheetName val="IND MIN 17"/>
      <sheetName val="IND MIN 18"/>
      <sheetName val="IND MIN 19"/>
      <sheetName val="IND MIN 20"/>
      <sheetName val="IND MIN 21"/>
      <sheetName val="IND S  1"/>
      <sheetName val="IND S  1 (2)"/>
      <sheetName val="IND S  1 (3)"/>
      <sheetName val="IND S  1 (4)"/>
      <sheetName val="IND S  1 (5)"/>
      <sheetName val="IND S  1 (6)"/>
      <sheetName val="IND S  1 (7)"/>
      <sheetName val="IND S  1 (8)"/>
      <sheetName val="IND S  1 (9)"/>
      <sheetName val="IND S  1 (10)"/>
      <sheetName val="IND S  1 (11)"/>
      <sheetName val="IND S  1 (12)"/>
      <sheetName val="IND S  1 (13)"/>
      <sheetName val="IND S  1 (14)"/>
      <sheetName val="IND S  1 (15)"/>
      <sheetName val="IND S  1 (16)"/>
      <sheetName val="IND S  1 (17)"/>
      <sheetName val="IND S  1 (18)"/>
      <sheetName val="IND S  1 (70)"/>
      <sheetName val="IND S  1 (19)"/>
      <sheetName val="IND S  1 (20)"/>
      <sheetName val="IND S  1 (21)"/>
      <sheetName val="IND S  1 (22)"/>
      <sheetName val="IND S  1 (23)"/>
      <sheetName val="IND S  1 (24)"/>
      <sheetName val="IND S  1 (25)"/>
      <sheetName val="IND S  1 (26)"/>
      <sheetName val="IND S  1 (27)"/>
      <sheetName val="IND S  1 (28)"/>
      <sheetName val="IND S  1 (29)"/>
      <sheetName val="IND S  1 (30)"/>
      <sheetName val="IND S  1 (31)"/>
      <sheetName val="IND S  1 (32)"/>
      <sheetName val="IND S  1 (33)"/>
      <sheetName val="IND S  1 (34)"/>
      <sheetName val="IND S  1 (35)"/>
      <sheetName val="IND S  1 (36)"/>
      <sheetName val="IND S  1 (37)"/>
      <sheetName val="IND S  1 (38)"/>
      <sheetName val="IND S  1 (39)"/>
      <sheetName val="IND S  1 (40)"/>
      <sheetName val="IND S  1 (41)"/>
      <sheetName val="IND S  1 (42)"/>
      <sheetName val="IND S  1 (43)"/>
      <sheetName val="IND S  1 (44)"/>
      <sheetName val="IND S  1 (45)"/>
      <sheetName val="IND S  1 (46)"/>
      <sheetName val="IND S  1 (47)"/>
      <sheetName val="IND S  1 (48)"/>
      <sheetName val="IND S  1 (49)"/>
      <sheetName val="IND S  1 (50)"/>
      <sheetName val="IND S  1 (51)"/>
      <sheetName val="IND S  1 (52)"/>
      <sheetName val="IND S  1 (53)"/>
      <sheetName val="IND S  1 (54)"/>
      <sheetName val="IND S  1 (55)"/>
      <sheetName val="IND S  1 (56)"/>
      <sheetName val="IND S  1 (57)"/>
      <sheetName val="IND S  1 (58)"/>
      <sheetName val="IND S  1 (59)"/>
      <sheetName val="IND S  1 (60)"/>
      <sheetName val="IND S  1 (61)"/>
      <sheetName val="IND S  1 (62)"/>
      <sheetName val="IND S  1 (63)"/>
      <sheetName val="IND S  1 (64)"/>
      <sheetName val="IND S  1 (65)"/>
      <sheetName val="IND S  1 (66)"/>
      <sheetName val="IND S  1 (67)"/>
      <sheetName val="IND S  1 (68)"/>
      <sheetName val="IND S  1 (69)"/>
      <sheetName val="IND PRO 1"/>
      <sheetName val="IND PRO 2"/>
      <sheetName val="IND PRO 3"/>
      <sheetName val="IND PRO 4"/>
      <sheetName val="IND PRO 5"/>
      <sheetName val="IND PRO 6"/>
      <sheetName val="IND PRO 7"/>
      <sheetName val="IND PRO 8"/>
      <sheetName val="IND PRO 9"/>
      <sheetName val="IND PRO 10"/>
      <sheetName val="IND PRO 11"/>
      <sheetName val="IND PRO 12"/>
      <sheetName val="IND PRO 13"/>
      <sheetName val="IND PRO 14"/>
      <sheetName val="IND PRO 15"/>
      <sheetName val="IND PRO 16"/>
      <sheetName val="IND PRO 17"/>
      <sheetName val="IND PRO 19"/>
      <sheetName val="IND PRO 20"/>
      <sheetName val="IND PRO 21"/>
      <sheetName val="IND PRO 22"/>
      <sheetName val="IND PRO 23"/>
      <sheetName val="IND PRO 24"/>
      <sheetName val="IND PRO 25"/>
      <sheetName val="IND PRO 26"/>
      <sheetName val="IND PRO 27"/>
      <sheetName val="IND PRO 28"/>
      <sheetName val="IND PRO 29"/>
      <sheetName val="IND PRO 30"/>
      <sheetName val="IND PRO 31"/>
      <sheetName val="IND PRO 32"/>
      <sheetName val="IND PRO 33"/>
      <sheetName val="IND PRO 34"/>
      <sheetName val="IND PRO 35"/>
      <sheetName val="IND PRO 36"/>
      <sheetName val="IND PRO 37"/>
      <sheetName val="EJE SEGUIM IND"/>
      <sheetName val="FO1_001"/>
      <sheetName val="FO1_002"/>
      <sheetName val="FO1_003"/>
      <sheetName val="FO1_004"/>
      <sheetName val="FO2_001"/>
      <sheetName val="FO2_002"/>
      <sheetName val="FO2_003"/>
      <sheetName val="NO1_001"/>
      <sheetName val="NO1_002"/>
      <sheetName val="NO1_003"/>
      <sheetName val="NO1_004"/>
      <sheetName val="NO2_001"/>
      <sheetName val="NO2_002"/>
      <sheetName val="NO2_003"/>
      <sheetName val="NO2_004"/>
      <sheetName val="LO1_001"/>
      <sheetName val="LO1_002"/>
      <sheetName val="LO2_001"/>
      <sheetName val="LO2_002"/>
      <sheetName val="LO2_003"/>
      <sheetName val="LO3_001"/>
      <sheetName val="LO3_002"/>
      <sheetName val="LO3_003"/>
      <sheetName val="LO3_004"/>
      <sheetName val="LO3_005"/>
      <sheetName val="LO3_006"/>
      <sheetName val="LO4_001"/>
      <sheetName val="LO4_002"/>
      <sheetName val="LO4_003"/>
      <sheetName val="VRP M"/>
      <sheetName val="VP M N F"/>
      <sheetName val="VTCBT"/>
      <sheetName val="VAR_%_MATOF"/>
      <sheetName val="VAR_%_MATNOF"/>
      <sheetName val="VAR_TASA_COBRUTA"/>
      <sheetName val="VAR_TASA_COBNETA"/>
      <sheetName val="TASACOB_INDIG"/>
      <sheetName val="TASACOB_AFRO"/>
      <sheetName val="TASACOB_DESPL."/>
      <sheetName val="TASACOB_NEE"/>
      <sheetName val="EQUIMAT_INDIG."/>
      <sheetName val="EQUIMAT_AFRO"/>
      <sheetName val="EQUIMAT_NEE"/>
      <sheetName val="EQUIMAT_DESPLAZ"/>
      <sheetName val="TASA_PERMANENCIA"/>
      <sheetName val="RELAC A-D"/>
      <sheetName val="RELAC_A-DD"/>
      <sheetName val="REL_ESTUD_AREALOTE"/>
      <sheetName val="REL_ESTUD_AREACONSTR."/>
      <sheetName val="COBERT_ALIMEN_ESCOLAR"/>
      <sheetName val="COBERT_TRANSP_ESCOL"/>
      <sheetName val="Hoja1"/>
    </sheetNames>
    <sheetDataSet>
      <sheetData sheetId="0" refreshError="1"/>
      <sheetData sheetId="1" refreshError="1"/>
      <sheetData sheetId="2" refreshError="1"/>
      <sheetData sheetId="3" refreshError="1"/>
      <sheetData sheetId="4">
        <row r="3">
          <cell r="D3">
            <v>0.8</v>
          </cell>
        </row>
        <row r="5">
          <cell r="D5">
            <v>0.5</v>
          </cell>
          <cell r="F5">
            <v>0.79</v>
          </cell>
        </row>
        <row r="7">
          <cell r="D7">
            <v>0.49</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01.01.01"/>
      <sheetName val="D01.01.02"/>
      <sheetName val="D01.01.03"/>
      <sheetName val="D01.01.04"/>
      <sheetName val="D01.03"/>
      <sheetName val="Informe de compatibilidad"/>
    </sheetNames>
    <sheetDataSet>
      <sheetData sheetId="0"/>
      <sheetData sheetId="1"/>
      <sheetData sheetId="2"/>
      <sheetData sheetId="3">
        <row r="38">
          <cell r="M38" t="str">
            <v>Porcentaje</v>
          </cell>
        </row>
        <row r="39">
          <cell r="L39">
            <v>2011</v>
          </cell>
          <cell r="M39">
            <v>0.82250000000000001</v>
          </cell>
        </row>
        <row r="40">
          <cell r="L40">
            <v>2012</v>
          </cell>
          <cell r="M40">
            <v>0.99350000000000005</v>
          </cell>
        </row>
        <row r="41">
          <cell r="L41">
            <v>2013</v>
          </cell>
          <cell r="M41">
            <v>0.94320000000000004</v>
          </cell>
        </row>
        <row r="42">
          <cell r="L42">
            <v>2014</v>
          </cell>
          <cell r="M42">
            <v>0.95</v>
          </cell>
        </row>
        <row r="43">
          <cell r="L43">
            <v>2015</v>
          </cell>
          <cell r="M43">
            <v>0.95</v>
          </cell>
        </row>
        <row r="44">
          <cell r="L44">
            <v>2016</v>
          </cell>
          <cell r="M44">
            <v>0.99</v>
          </cell>
        </row>
        <row r="45">
          <cell r="L45">
            <v>2017</v>
          </cell>
          <cell r="M45">
            <v>0.99</v>
          </cell>
        </row>
        <row r="46">
          <cell r="L46">
            <v>2018</v>
          </cell>
          <cell r="M46">
            <v>0.97499999999999998</v>
          </cell>
        </row>
        <row r="47">
          <cell r="L47">
            <v>2019</v>
          </cell>
          <cell r="M47">
            <v>0.97499999999999998</v>
          </cell>
        </row>
        <row r="48">
          <cell r="L48">
            <v>2020</v>
          </cell>
          <cell r="M48">
            <v>0.92700000000000005</v>
          </cell>
        </row>
        <row r="49">
          <cell r="L49">
            <v>2021</v>
          </cell>
          <cell r="M49">
            <v>0.92900000000000005</v>
          </cell>
        </row>
      </sheetData>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01.01.01"/>
      <sheetName val="D01.01.02"/>
      <sheetName val="D01.01.03"/>
      <sheetName val="D01.01.04"/>
      <sheetName val="D01.02 "/>
      <sheetName val="D01.03"/>
      <sheetName val="Informe de compatibilidad"/>
    </sheetNames>
    <sheetDataSet>
      <sheetData sheetId="0" refreshError="1"/>
      <sheetData sheetId="1" refreshError="1"/>
      <sheetData sheetId="2" refreshError="1"/>
      <sheetData sheetId="3"/>
      <sheetData sheetId="4">
        <row r="23">
          <cell r="B23" t="str">
            <v>Meta</v>
          </cell>
          <cell r="C23" t="str">
            <v>Logro</v>
          </cell>
        </row>
        <row r="24">
          <cell r="A24" t="str">
            <v xml:space="preserve">AÑO 2013 </v>
          </cell>
          <cell r="B24">
            <v>1</v>
          </cell>
          <cell r="C24">
            <v>2.1000000000000001E-2</v>
          </cell>
        </row>
        <row r="25">
          <cell r="A25" t="str">
            <v>AÑO 2014</v>
          </cell>
          <cell r="B25">
            <v>1</v>
          </cell>
          <cell r="C25">
            <v>0.95779999999999998</v>
          </cell>
        </row>
        <row r="26">
          <cell r="A26" t="str">
            <v>AÑO 2015</v>
          </cell>
          <cell r="B26">
            <v>1</v>
          </cell>
          <cell r="C26">
            <v>0.99476987447698739</v>
          </cell>
        </row>
        <row r="27">
          <cell r="A27" t="str">
            <v>AÑO 2016</v>
          </cell>
          <cell r="B27">
            <v>1</v>
          </cell>
          <cell r="C27">
            <v>1.0035885167464116</v>
          </cell>
        </row>
        <row r="28">
          <cell r="A28" t="str">
            <v>AÑO 2017</v>
          </cell>
          <cell r="B28">
            <v>1</v>
          </cell>
          <cell r="C28">
            <v>1.0688596491228071</v>
          </cell>
        </row>
        <row r="29">
          <cell r="A29" t="str">
            <v>AÑO 2018</v>
          </cell>
          <cell r="B29">
            <v>1</v>
          </cell>
          <cell r="C29">
            <v>1.0427092320966351</v>
          </cell>
        </row>
        <row r="30">
          <cell r="A30" t="str">
            <v>AÑO 2019</v>
          </cell>
          <cell r="B30">
            <v>1</v>
          </cell>
          <cell r="C30">
            <v>1.0409252669039146</v>
          </cell>
        </row>
        <row r="31">
          <cell r="A31" t="str">
            <v>AÑO 2020</v>
          </cell>
          <cell r="B31">
            <v>1</v>
          </cell>
          <cell r="C31">
            <v>1.0020618556701031</v>
          </cell>
        </row>
      </sheetData>
      <sheetData sheetId="5"/>
      <sheetData sheetId="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01.01.01"/>
      <sheetName val="D01.01.02"/>
      <sheetName val="D01.01.03"/>
      <sheetName val="D01.01.04"/>
      <sheetName val="D01.02"/>
      <sheetName val="D01.03"/>
      <sheetName val="Informe de compatibilidad"/>
    </sheetNames>
    <sheetDataSet>
      <sheetData sheetId="0" refreshError="1"/>
      <sheetData sheetId="1" refreshError="1"/>
      <sheetData sheetId="2" refreshError="1"/>
      <sheetData sheetId="3" refreshError="1"/>
      <sheetData sheetId="4" refreshError="1"/>
      <sheetData sheetId="5">
        <row r="39">
          <cell r="R39">
            <v>2012</v>
          </cell>
          <cell r="S39">
            <v>200</v>
          </cell>
          <cell r="T39">
            <v>163</v>
          </cell>
        </row>
        <row r="40">
          <cell r="R40">
            <v>2013</v>
          </cell>
          <cell r="S40">
            <v>200</v>
          </cell>
          <cell r="T40">
            <v>199</v>
          </cell>
        </row>
        <row r="41">
          <cell r="R41">
            <v>2014</v>
          </cell>
          <cell r="S41">
            <v>200</v>
          </cell>
          <cell r="T41">
            <v>186</v>
          </cell>
        </row>
        <row r="42">
          <cell r="R42">
            <v>2015</v>
          </cell>
          <cell r="S42">
            <v>200</v>
          </cell>
          <cell r="T42">
            <v>213</v>
          </cell>
        </row>
        <row r="43">
          <cell r="R43">
            <v>2016</v>
          </cell>
          <cell r="S43">
            <v>200</v>
          </cell>
          <cell r="T43">
            <v>206</v>
          </cell>
        </row>
        <row r="44">
          <cell r="R44">
            <v>2017</v>
          </cell>
          <cell r="S44">
            <v>200</v>
          </cell>
          <cell r="T44">
            <v>204</v>
          </cell>
        </row>
        <row r="45">
          <cell r="R45">
            <v>2018</v>
          </cell>
          <cell r="S45">
            <v>200</v>
          </cell>
          <cell r="T45">
            <v>200</v>
          </cell>
        </row>
        <row r="46">
          <cell r="R46">
            <v>2019</v>
          </cell>
          <cell r="S46">
            <v>200</v>
          </cell>
          <cell r="T46">
            <v>190</v>
          </cell>
        </row>
        <row r="47">
          <cell r="R47">
            <v>2020</v>
          </cell>
          <cell r="S47">
            <v>200</v>
          </cell>
          <cell r="T47">
            <v>190</v>
          </cell>
        </row>
        <row r="48">
          <cell r="R48">
            <v>2021</v>
          </cell>
          <cell r="S48">
            <v>200</v>
          </cell>
          <cell r="T48">
            <v>191</v>
          </cell>
        </row>
      </sheetData>
      <sheetData sheetId="6"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02.02_PEI"/>
      <sheetName val="D02.03_PMI"/>
      <sheetName val="D02.04_PTFD"/>
      <sheetName val="D02.05."/>
      <sheetName val="D02.05_PT "/>
      <sheetName val="D02.06_ART"/>
      <sheetName val="D02.07_TIC"/>
    </sheetNames>
    <sheetDataSet>
      <sheetData sheetId="0"/>
      <sheetData sheetId="1">
        <row r="23">
          <cell r="B23" t="str">
            <v>Meta</v>
          </cell>
          <cell r="C23" t="str">
            <v>Logro</v>
          </cell>
        </row>
        <row r="24">
          <cell r="A24" t="str">
            <v>DICIEMBRE DE 2013</v>
          </cell>
          <cell r="B24">
            <v>1</v>
          </cell>
          <cell r="C24">
            <v>1</v>
          </cell>
        </row>
        <row r="25">
          <cell r="A25" t="str">
            <v xml:space="preserve">DICIEMBRE DE 2014 </v>
          </cell>
          <cell r="B25">
            <v>1</v>
          </cell>
          <cell r="C25">
            <v>0.5</v>
          </cell>
        </row>
        <row r="26">
          <cell r="A26" t="str">
            <v>DICIEMBRE DE 2015</v>
          </cell>
          <cell r="B26">
            <v>1</v>
          </cell>
          <cell r="C26">
            <v>0.5</v>
          </cell>
        </row>
        <row r="27">
          <cell r="A27" t="str">
            <v>DICIEMBRE DE 2016</v>
          </cell>
          <cell r="B27">
            <v>1</v>
          </cell>
          <cell r="C27">
            <v>1</v>
          </cell>
        </row>
        <row r="28">
          <cell r="A28" t="str">
            <v>DICIEMBRE DE 2017</v>
          </cell>
          <cell r="B28">
            <v>1</v>
          </cell>
          <cell r="C28">
            <v>1</v>
          </cell>
        </row>
        <row r="29">
          <cell r="A29" t="str">
            <v>DICIEMBRE DE 2018</v>
          </cell>
          <cell r="B29">
            <v>1</v>
          </cell>
          <cell r="C29">
            <v>1</v>
          </cell>
        </row>
        <row r="30">
          <cell r="A30" t="str">
            <v>DICIEMBRE DE 2019</v>
          </cell>
          <cell r="B30">
            <v>1</v>
          </cell>
          <cell r="C30">
            <v>1</v>
          </cell>
        </row>
        <row r="31">
          <cell r="A31" t="str">
            <v>DICIEMBRE DE 2020</v>
          </cell>
          <cell r="B31">
            <v>1</v>
          </cell>
          <cell r="C31">
            <v>1</v>
          </cell>
        </row>
        <row r="32">
          <cell r="A32" t="str">
            <v>DICIEMBRE DE 2021</v>
          </cell>
          <cell r="B32">
            <v>1</v>
          </cell>
          <cell r="C32">
            <v>1</v>
          </cell>
        </row>
      </sheetData>
      <sheetData sheetId="2"/>
      <sheetData sheetId="3"/>
      <sheetData sheetId="4"/>
      <sheetData sheetId="5">
        <row r="23">
          <cell r="B23" t="str">
            <v>Meta</v>
          </cell>
          <cell r="C23" t="str">
            <v>Logro</v>
          </cell>
        </row>
        <row r="24">
          <cell r="A24" t="str">
            <v>DICIEMBRE DE 2013</v>
          </cell>
          <cell r="B24">
            <v>0.45</v>
          </cell>
          <cell r="C24">
            <v>0.46948356807511737</v>
          </cell>
        </row>
        <row r="25">
          <cell r="A25" t="str">
            <v>DICIEMBRE DE 2014</v>
          </cell>
          <cell r="B25">
            <v>0.45</v>
          </cell>
          <cell r="C25">
            <v>0.57276995305164324</v>
          </cell>
        </row>
        <row r="26">
          <cell r="A26" t="str">
            <v>DICIEMBRE DE 2015</v>
          </cell>
          <cell r="B26">
            <v>0.45</v>
          </cell>
          <cell r="C26">
            <v>0.6619718309859155</v>
          </cell>
        </row>
        <row r="27">
          <cell r="A27" t="str">
            <v>DICIEMBRE DE 2016</v>
          </cell>
          <cell r="B27">
            <v>0.45</v>
          </cell>
          <cell r="C27">
            <v>0.49295774647887325</v>
          </cell>
        </row>
        <row r="28">
          <cell r="A28" t="str">
            <v>DICIEMBRE DE 2017</v>
          </cell>
          <cell r="B28">
            <v>0.4</v>
          </cell>
          <cell r="C28">
            <v>0.49295774647887325</v>
          </cell>
        </row>
        <row r="29">
          <cell r="A29" t="str">
            <v>DICIEMBRE DE 2018</v>
          </cell>
          <cell r="B29">
            <v>0.4</v>
          </cell>
          <cell r="C29">
            <v>0.568075117370892</v>
          </cell>
        </row>
        <row r="30">
          <cell r="A30" t="str">
            <v>DICIEMBRE DE 2019</v>
          </cell>
          <cell r="B30">
            <v>0.45</v>
          </cell>
          <cell r="C30">
            <v>0.568075117370892</v>
          </cell>
        </row>
        <row r="31">
          <cell r="A31" t="str">
            <v>DICIEMBRE DE 2020</v>
          </cell>
          <cell r="B31">
            <v>0.45</v>
          </cell>
          <cell r="C31">
            <v>0.58293838862559244</v>
          </cell>
        </row>
        <row r="32">
          <cell r="A32" t="str">
            <v>DICIEMBRE DE 2021</v>
          </cell>
          <cell r="B32">
            <v>0.45</v>
          </cell>
          <cell r="C32">
            <v>0.58018867924528306</v>
          </cell>
        </row>
      </sheetData>
      <sheetData sheetId="6">
        <row r="23">
          <cell r="B23" t="str">
            <v>Meta</v>
          </cell>
          <cell r="C23" t="str">
            <v>Logro</v>
          </cell>
        </row>
        <row r="24">
          <cell r="A24" t="str">
            <v>DICIEMBRE DE 2013</v>
          </cell>
          <cell r="B24">
            <v>214</v>
          </cell>
          <cell r="C24">
            <v>129</v>
          </cell>
        </row>
        <row r="25">
          <cell r="A25" t="str">
            <v>DICIEMBRE DE 2014</v>
          </cell>
          <cell r="B25">
            <v>214</v>
          </cell>
          <cell r="C25">
            <v>185</v>
          </cell>
        </row>
        <row r="26">
          <cell r="A26" t="str">
            <v>DICIEMBRE DE 2015</v>
          </cell>
          <cell r="B26">
            <v>213</v>
          </cell>
          <cell r="C26">
            <v>213</v>
          </cell>
        </row>
        <row r="27">
          <cell r="A27" t="str">
            <v>DICIEMBRE DE 2016</v>
          </cell>
          <cell r="B27">
            <v>213</v>
          </cell>
          <cell r="C27">
            <v>213</v>
          </cell>
        </row>
        <row r="28">
          <cell r="A28" t="str">
            <v>DICIEMBRE DE 2017</v>
          </cell>
          <cell r="B28">
            <v>213</v>
          </cell>
          <cell r="C28">
            <v>213</v>
          </cell>
        </row>
        <row r="29">
          <cell r="A29" t="str">
            <v>DICIEMBRE DE 2018</v>
          </cell>
          <cell r="B29">
            <v>212</v>
          </cell>
          <cell r="C29">
            <v>212</v>
          </cell>
        </row>
        <row r="30">
          <cell r="A30" t="str">
            <v>DICIEMBRE DE 2019</v>
          </cell>
          <cell r="B30">
            <v>212</v>
          </cell>
          <cell r="C30">
            <v>212</v>
          </cell>
        </row>
        <row r="31">
          <cell r="A31" t="str">
            <v>DICIEMBRE DE 2020</v>
          </cell>
          <cell r="B31">
            <v>211</v>
          </cell>
          <cell r="C31">
            <v>211</v>
          </cell>
        </row>
        <row r="32">
          <cell r="A32" t="str">
            <v>DICIEMBRE DE 2021</v>
          </cell>
          <cell r="B32">
            <v>211</v>
          </cell>
          <cell r="C32">
            <v>170</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02.05."/>
      <sheetName val="D02.05 "/>
    </sheetNames>
    <sheetDataSet>
      <sheetData sheetId="0" refreshError="1"/>
      <sheetData sheetId="1">
        <row r="95">
          <cell r="B95" t="str">
            <v>EVS</v>
          </cell>
          <cell r="C95" t="str">
            <v>PESCC</v>
          </cell>
          <cell r="D95" t="str">
            <v>EDUCACION AMBIENTAL</v>
          </cell>
          <cell r="E95" t="str">
            <v>DERECHOS HUMANOS</v>
          </cell>
        </row>
        <row r="96">
          <cell r="A96" t="str">
            <v>META</v>
          </cell>
          <cell r="B96">
            <v>0.9</v>
          </cell>
          <cell r="C96">
            <v>0.9</v>
          </cell>
          <cell r="D96">
            <v>0.9</v>
          </cell>
          <cell r="E96">
            <v>0.9</v>
          </cell>
        </row>
        <row r="97">
          <cell r="A97" t="str">
            <v>LOGRO 2016</v>
          </cell>
          <cell r="B97">
            <v>1.109375</v>
          </cell>
          <cell r="C97">
            <v>1.109375</v>
          </cell>
          <cell r="D97">
            <v>0.9375</v>
          </cell>
          <cell r="E97">
            <v>1.109375</v>
          </cell>
        </row>
        <row r="98">
          <cell r="A98" t="str">
            <v>LOGRO 2017</v>
          </cell>
          <cell r="B98">
            <v>1.109375</v>
          </cell>
          <cell r="C98">
            <v>1.109375</v>
          </cell>
          <cell r="D98">
            <v>1.109375</v>
          </cell>
          <cell r="E98">
            <v>1.109375</v>
          </cell>
        </row>
        <row r="99">
          <cell r="A99" t="str">
            <v>LOGRO 2018</v>
          </cell>
          <cell r="B99">
            <v>1.109375</v>
          </cell>
          <cell r="C99">
            <v>1.109375</v>
          </cell>
          <cell r="D99">
            <v>1.109375</v>
          </cell>
          <cell r="E99">
            <v>1.109375</v>
          </cell>
        </row>
        <row r="100">
          <cell r="A100" t="str">
            <v>LOGRO 2019</v>
          </cell>
          <cell r="B100">
            <v>1.109375</v>
          </cell>
          <cell r="C100">
            <v>1.109375</v>
          </cell>
          <cell r="D100">
            <v>1.109375</v>
          </cell>
          <cell r="E100">
            <v>1.109375</v>
          </cell>
        </row>
        <row r="102">
          <cell r="A102" t="str">
            <v>LOGRO 2021</v>
          </cell>
          <cell r="B102">
            <v>1.109375</v>
          </cell>
          <cell r="C102">
            <v>1.109375</v>
          </cell>
          <cell r="D102">
            <v>1.109375</v>
          </cell>
          <cell r="E102">
            <v>1.109375</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01.001"/>
      <sheetName val="E01.002"/>
    </sheetNames>
    <sheetDataSet>
      <sheetData sheetId="0">
        <row r="36">
          <cell r="Q36">
            <v>2017</v>
          </cell>
          <cell r="R36">
            <v>34863</v>
          </cell>
          <cell r="S36">
            <v>494</v>
          </cell>
        </row>
        <row r="37">
          <cell r="Q37">
            <v>2018</v>
          </cell>
          <cell r="R37">
            <v>33309</v>
          </cell>
          <cell r="S37">
            <v>469</v>
          </cell>
        </row>
        <row r="38">
          <cell r="Q38">
            <v>2019</v>
          </cell>
          <cell r="R38">
            <v>34950</v>
          </cell>
          <cell r="S38">
            <v>348</v>
          </cell>
        </row>
        <row r="39">
          <cell r="Q39">
            <v>2020</v>
          </cell>
          <cell r="R39">
            <v>32601</v>
          </cell>
          <cell r="S39">
            <v>469</v>
          </cell>
        </row>
        <row r="40">
          <cell r="Q40">
            <v>2021</v>
          </cell>
          <cell r="R40">
            <v>48584</v>
          </cell>
          <cell r="S40">
            <v>348</v>
          </cell>
        </row>
      </sheetData>
      <sheetData sheetId="1"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1.003"/>
      <sheetName val="H1.004"/>
      <sheetName val="H01.05"/>
      <sheetName val="HO1.007"/>
      <sheetName val="HO1.008"/>
      <sheetName val="H01.009"/>
    </sheetNames>
    <sheetDataSet>
      <sheetData sheetId="0">
        <row r="33">
          <cell r="A33" t="str">
            <v>AÑO</v>
          </cell>
          <cell r="B33" t="str">
            <v xml:space="preserve"> INSTITUCIONES EDUCATIVAS</v>
          </cell>
        </row>
        <row r="34">
          <cell r="A34">
            <v>2021</v>
          </cell>
          <cell r="B34" t="str">
            <v>URBANAS URBANAS</v>
          </cell>
          <cell r="D34">
            <v>15</v>
          </cell>
        </row>
        <row r="35">
          <cell r="B35" t="str">
            <v>URBANAS RURALES</v>
          </cell>
          <cell r="D35">
            <v>71</v>
          </cell>
        </row>
        <row r="36">
          <cell r="B36" t="str">
            <v>RURALES RURALES</v>
          </cell>
          <cell r="D36">
            <v>123</v>
          </cell>
        </row>
        <row r="37">
          <cell r="B37" t="str">
            <v>TOTAL</v>
          </cell>
          <cell r="D37">
            <v>209</v>
          </cell>
        </row>
      </sheetData>
      <sheetData sheetId="1">
        <row r="24">
          <cell r="B24">
            <v>0.7</v>
          </cell>
          <cell r="C24">
            <v>0.629</v>
          </cell>
          <cell r="D24">
            <v>0.82850000000000001</v>
          </cell>
        </row>
      </sheetData>
      <sheetData sheetId="2">
        <row r="24">
          <cell r="B24" t="str">
            <v>Meta</v>
          </cell>
          <cell r="C24" t="str">
            <v>Logro</v>
          </cell>
          <cell r="D24" t="str">
            <v>% Logro</v>
          </cell>
        </row>
        <row r="26">
          <cell r="A26">
            <v>44560</v>
          </cell>
          <cell r="B26">
            <v>0.15</v>
          </cell>
          <cell r="C26">
            <v>4.0404040404040407</v>
          </cell>
          <cell r="D26">
            <v>4.0404040404040407</v>
          </cell>
        </row>
      </sheetData>
      <sheetData sheetId="3">
        <row r="31">
          <cell r="B31" t="str">
            <v>ENERO</v>
          </cell>
          <cell r="E31" t="str">
            <v>FEBRERO</v>
          </cell>
          <cell r="H31" t="str">
            <v>MARZO</v>
          </cell>
          <cell r="K31" t="str">
            <v>ABRIL</v>
          </cell>
          <cell r="N31" t="str">
            <v>MAYO</v>
          </cell>
          <cell r="Q31" t="str">
            <v>JUNIO</v>
          </cell>
          <cell r="T31" t="str">
            <v>JULIO</v>
          </cell>
          <cell r="W31" t="str">
            <v>AGOSTO</v>
          </cell>
          <cell r="Z31" t="str">
            <v>SEPTIEMBRE</v>
          </cell>
          <cell r="AC31" t="str">
            <v>OCTUBRE</v>
          </cell>
          <cell r="AF31" t="str">
            <v>NOVIEMBRE</v>
          </cell>
          <cell r="AI31" t="str">
            <v>DICIEMBRE</v>
          </cell>
        </row>
        <row r="34">
          <cell r="A34" t="str">
            <v>DIAS JUSTIFICADOS (PERMISOS)</v>
          </cell>
          <cell r="B34">
            <v>1.3531157270029674E-2</v>
          </cell>
          <cell r="C34">
            <v>114</v>
          </cell>
          <cell r="D34">
            <v>161</v>
          </cell>
          <cell r="E34">
            <v>3.1175346392737696E-2</v>
          </cell>
          <cell r="F34">
            <v>261</v>
          </cell>
          <cell r="G34">
            <v>364</v>
          </cell>
          <cell r="H34">
            <v>4.2308603934581655E-2</v>
          </cell>
          <cell r="I34">
            <v>357</v>
          </cell>
          <cell r="J34">
            <v>501</v>
          </cell>
          <cell r="K34">
            <v>4.9958760457169786E-2</v>
          </cell>
          <cell r="L34">
            <v>424</v>
          </cell>
          <cell r="M34">
            <v>498</v>
          </cell>
          <cell r="N34">
            <v>2.7252437448608013E-2</v>
          </cell>
          <cell r="O34">
            <v>232</v>
          </cell>
          <cell r="P34">
            <v>320</v>
          </cell>
          <cell r="Q34">
            <v>3.6455280740827573E-2</v>
          </cell>
          <cell r="R34">
            <v>311</v>
          </cell>
          <cell r="S34">
            <v>474</v>
          </cell>
          <cell r="T34">
            <v>7.5052854122621568E-2</v>
          </cell>
          <cell r="U34">
            <v>639</v>
          </cell>
          <cell r="V34">
            <v>835</v>
          </cell>
          <cell r="W34">
            <v>0.12318501170960187</v>
          </cell>
          <cell r="X34">
            <v>1052</v>
          </cell>
          <cell r="Y34">
            <v>1402</v>
          </cell>
          <cell r="Z34">
            <v>0.13887917977397179</v>
          </cell>
          <cell r="AA34">
            <v>1192</v>
          </cell>
          <cell r="AB34">
            <v>1602</v>
          </cell>
          <cell r="AC34">
            <v>7.8079477916326773E-2</v>
          </cell>
          <cell r="AD34">
            <v>670</v>
          </cell>
          <cell r="AE34">
            <v>867</v>
          </cell>
          <cell r="AF34">
            <v>6.458381907204476E-2</v>
          </cell>
          <cell r="AG34">
            <v>554</v>
          </cell>
          <cell r="AH34">
            <v>750</v>
          </cell>
          <cell r="AI34">
            <v>5.5373064289066166E-2</v>
          </cell>
          <cell r="AJ34">
            <v>472</v>
          </cell>
          <cell r="AK34">
            <v>568</v>
          </cell>
        </row>
        <row r="35">
          <cell r="A35" t="str">
            <v>PERMISO - CITA MÉDICA</v>
          </cell>
          <cell r="B35">
            <v>1.3887240356083085E-2</v>
          </cell>
          <cell r="C35">
            <v>117</v>
          </cell>
          <cell r="D35">
            <v>176</v>
          </cell>
          <cell r="E35">
            <v>2.8069756330625896E-2</v>
          </cell>
          <cell r="F35">
            <v>235</v>
          </cell>
          <cell r="G35">
            <v>292</v>
          </cell>
          <cell r="H35">
            <v>3.0220431381844038E-2</v>
          </cell>
          <cell r="I35">
            <v>255</v>
          </cell>
          <cell r="J35">
            <v>346</v>
          </cell>
          <cell r="K35">
            <v>2.6157652880876636E-2</v>
          </cell>
          <cell r="L35">
            <v>222</v>
          </cell>
          <cell r="M35">
            <v>287</v>
          </cell>
          <cell r="N35">
            <v>1.5975566780218491E-2</v>
          </cell>
          <cell r="O35">
            <v>136</v>
          </cell>
          <cell r="P35">
            <v>166</v>
          </cell>
          <cell r="Q35">
            <v>2.1685617160942444E-2</v>
          </cell>
          <cell r="R35">
            <v>185</v>
          </cell>
          <cell r="S35">
            <v>235</v>
          </cell>
          <cell r="T35">
            <v>5.4733380314775662E-2</v>
          </cell>
          <cell r="U35">
            <v>466</v>
          </cell>
          <cell r="V35">
            <v>600</v>
          </cell>
          <cell r="W35">
            <v>9.7775175644028101E-2</v>
          </cell>
          <cell r="X35">
            <v>835</v>
          </cell>
          <cell r="Y35">
            <v>1272</v>
          </cell>
          <cell r="Z35">
            <v>0.1141791914249097</v>
          </cell>
          <cell r="AA35">
            <v>980</v>
          </cell>
          <cell r="AB35">
            <v>1350</v>
          </cell>
          <cell r="AC35">
            <v>6.0598997785805853E-2</v>
          </cell>
          <cell r="AD35">
            <v>520</v>
          </cell>
          <cell r="AE35">
            <v>650</v>
          </cell>
          <cell r="AF35">
            <v>5.5257635812543719E-2</v>
          </cell>
          <cell r="AG35">
            <v>474</v>
          </cell>
          <cell r="AH35">
            <v>593</v>
          </cell>
          <cell r="AI35">
            <v>1.8183951196621303E-2</v>
          </cell>
          <cell r="AJ35">
            <v>155</v>
          </cell>
          <cell r="AK35">
            <v>182</v>
          </cell>
        </row>
        <row r="36">
          <cell r="A36" t="str">
            <v>INCAPACIDAD POR ENFERMEDAD</v>
          </cell>
          <cell r="B36">
            <v>6.0534124629080116E-3</v>
          </cell>
          <cell r="C36">
            <v>51</v>
          </cell>
          <cell r="D36">
            <v>911</v>
          </cell>
          <cell r="E36">
            <v>8.3612040133779261E-3</v>
          </cell>
          <cell r="F36">
            <v>70</v>
          </cell>
          <cell r="G36">
            <v>1023</v>
          </cell>
          <cell r="H36">
            <v>6.5181322588291069E-3</v>
          </cell>
          <cell r="I36">
            <v>55</v>
          </cell>
          <cell r="J36">
            <v>885</v>
          </cell>
          <cell r="K36">
            <v>7.1874631789796157E-3</v>
          </cell>
          <cell r="L36">
            <v>61</v>
          </cell>
          <cell r="M36">
            <v>898</v>
          </cell>
          <cell r="N36">
            <v>7.0480441677434509E-3</v>
          </cell>
          <cell r="O36">
            <v>60</v>
          </cell>
          <cell r="P36">
            <v>969</v>
          </cell>
          <cell r="Q36">
            <v>7.8537099988278038E-3</v>
          </cell>
          <cell r="R36">
            <v>67</v>
          </cell>
          <cell r="S36">
            <v>1009</v>
          </cell>
          <cell r="T36">
            <v>1.7618040873854827E-2</v>
          </cell>
          <cell r="U36">
            <v>150</v>
          </cell>
          <cell r="V36">
            <v>1758</v>
          </cell>
          <cell r="W36">
            <v>2.4355971896955503E-2</v>
          </cell>
          <cell r="X36">
            <v>208</v>
          </cell>
          <cell r="Y36">
            <v>2300</v>
          </cell>
          <cell r="Z36">
            <v>3.1108004194337645E-2</v>
          </cell>
          <cell r="AA36">
            <v>267</v>
          </cell>
          <cell r="AB36">
            <v>2783</v>
          </cell>
          <cell r="AC36">
            <v>2.5404964456357069E-2</v>
          </cell>
          <cell r="AD36">
            <v>218</v>
          </cell>
          <cell r="AE36">
            <v>2686</v>
          </cell>
          <cell r="AF36">
            <v>2.4364653765446491E-2</v>
          </cell>
          <cell r="AG36">
            <v>209</v>
          </cell>
          <cell r="AH36">
            <v>2131</v>
          </cell>
          <cell r="AI36">
            <v>7.3908962928202725E-3</v>
          </cell>
          <cell r="AJ36">
            <v>63</v>
          </cell>
          <cell r="AK36">
            <v>1165</v>
          </cell>
        </row>
        <row r="37">
          <cell r="A37" t="str">
            <v>LICENCIA POR MATERNIDAD</v>
          </cell>
          <cell r="B37">
            <v>3.4421364985163204E-3</v>
          </cell>
          <cell r="C37">
            <v>29</v>
          </cell>
          <cell r="D37">
            <v>749</v>
          </cell>
          <cell r="E37">
            <v>3.225035833731486E-3</v>
          </cell>
          <cell r="F37">
            <v>27</v>
          </cell>
          <cell r="G37">
            <v>778</v>
          </cell>
          <cell r="H37">
            <v>3.7923678596823891E-3</v>
          </cell>
          <cell r="I37">
            <v>32</v>
          </cell>
          <cell r="J37">
            <v>816</v>
          </cell>
          <cell r="K37">
            <v>4.3596088134794393E-3</v>
          </cell>
          <cell r="L37">
            <v>37</v>
          </cell>
          <cell r="M37">
            <v>958</v>
          </cell>
          <cell r="N37">
            <v>3.9938916950546226E-3</v>
          </cell>
          <cell r="O37">
            <v>34</v>
          </cell>
          <cell r="P37">
            <v>916</v>
          </cell>
          <cell r="Q37">
            <v>3.5165865666393153E-3</v>
          </cell>
          <cell r="R37">
            <v>30</v>
          </cell>
          <cell r="S37">
            <v>823</v>
          </cell>
          <cell r="T37">
            <v>3.875968992248062E-3</v>
          </cell>
          <cell r="U37">
            <v>33</v>
          </cell>
          <cell r="V37">
            <v>846</v>
          </cell>
          <cell r="W37">
            <v>3.7470725995316159E-3</v>
          </cell>
          <cell r="X37">
            <v>32</v>
          </cell>
          <cell r="Y37">
            <v>763</v>
          </cell>
          <cell r="Z37">
            <v>2.3301875801001981E-4</v>
          </cell>
          <cell r="AA37">
            <v>2</v>
          </cell>
          <cell r="AB37">
            <v>252</v>
          </cell>
          <cell r="AC37">
            <v>6.9921920522083669E-4</v>
          </cell>
          <cell r="AD37">
            <v>6</v>
          </cell>
          <cell r="AE37">
            <v>729</v>
          </cell>
          <cell r="AF37">
            <v>3.4973187223128935E-4</v>
          </cell>
          <cell r="AG37">
            <v>3</v>
          </cell>
          <cell r="AH37">
            <v>378</v>
          </cell>
          <cell r="AI37">
            <v>8.2121069920225247E-4</v>
          </cell>
          <cell r="AJ37">
            <v>7</v>
          </cell>
          <cell r="AK37">
            <v>778</v>
          </cell>
        </row>
        <row r="38">
          <cell r="A38" t="str">
            <v>CALAMIDAD DOMÉSTICA</v>
          </cell>
          <cell r="B38">
            <v>2.3738872403560832E-4</v>
          </cell>
          <cell r="C38">
            <v>2</v>
          </cell>
          <cell r="D38">
            <v>5</v>
          </cell>
          <cell r="E38">
            <v>5.9722885809842337E-4</v>
          </cell>
          <cell r="F38">
            <v>5</v>
          </cell>
          <cell r="G38">
            <v>7</v>
          </cell>
          <cell r="H38">
            <v>1.5406494429959707E-3</v>
          </cell>
          <cell r="I38">
            <v>13</v>
          </cell>
          <cell r="J38">
            <v>21</v>
          </cell>
          <cell r="K38">
            <v>8.2479085660421816E-4</v>
          </cell>
          <cell r="L38">
            <v>7</v>
          </cell>
          <cell r="M38">
            <v>37</v>
          </cell>
          <cell r="N38">
            <v>7.0480441677434513E-4</v>
          </cell>
          <cell r="O38">
            <v>6</v>
          </cell>
          <cell r="P38">
            <v>17</v>
          </cell>
          <cell r="Q38">
            <v>1.0549759699917947E-3</v>
          </cell>
          <cell r="R38">
            <v>9</v>
          </cell>
          <cell r="S38">
            <v>15</v>
          </cell>
          <cell r="T38">
            <v>1.7618040873854828E-3</v>
          </cell>
          <cell r="U38">
            <v>15</v>
          </cell>
          <cell r="V38">
            <v>30</v>
          </cell>
          <cell r="W38">
            <v>3.6299765807962531E-3</v>
          </cell>
          <cell r="X38">
            <v>31</v>
          </cell>
          <cell r="Y38">
            <v>51</v>
          </cell>
          <cell r="Z38">
            <v>6.1749970872655244E-3</v>
          </cell>
          <cell r="AA38">
            <v>53</v>
          </cell>
          <cell r="AB38">
            <v>103</v>
          </cell>
          <cell r="AC38">
            <v>1.9811210814590376E-3</v>
          </cell>
          <cell r="AD38">
            <v>17</v>
          </cell>
          <cell r="AE38">
            <v>34</v>
          </cell>
          <cell r="AF38">
            <v>2.2149685241314994E-3</v>
          </cell>
          <cell r="AG38">
            <v>19</v>
          </cell>
          <cell r="AH38">
            <v>30</v>
          </cell>
          <cell r="AI38">
            <v>8.2121069920225247E-4</v>
          </cell>
          <cell r="AJ38">
            <v>7</v>
          </cell>
          <cell r="AK38">
            <v>13</v>
          </cell>
        </row>
        <row r="39">
          <cell r="A39" t="str">
            <v>CAPACITACIÓN</v>
          </cell>
          <cell r="B39">
            <v>0</v>
          </cell>
          <cell r="C39">
            <v>0</v>
          </cell>
          <cell r="D39">
            <v>0</v>
          </cell>
          <cell r="E39">
            <v>4.7778308647873863E-4</v>
          </cell>
          <cell r="F39">
            <v>4</v>
          </cell>
          <cell r="G39">
            <v>4</v>
          </cell>
          <cell r="H39">
            <v>9.3624081535908978E-3</v>
          </cell>
          <cell r="I39">
            <v>79</v>
          </cell>
          <cell r="J39">
            <v>79</v>
          </cell>
          <cell r="K39">
            <v>7.7765995051254861E-3</v>
          </cell>
          <cell r="L39">
            <v>66</v>
          </cell>
          <cell r="M39">
            <v>68</v>
          </cell>
          <cell r="N39">
            <v>2.3493480559144838E-3</v>
          </cell>
          <cell r="O39">
            <v>20</v>
          </cell>
          <cell r="P39">
            <v>39</v>
          </cell>
          <cell r="Q39">
            <v>4.6887820888524205E-4</v>
          </cell>
          <cell r="R39">
            <v>4</v>
          </cell>
          <cell r="S39">
            <v>4</v>
          </cell>
          <cell r="T39">
            <v>5.5203194738078455E-3</v>
          </cell>
          <cell r="U39">
            <v>47</v>
          </cell>
          <cell r="V39">
            <v>49</v>
          </cell>
          <cell r="W39">
            <v>3.0444964871194379E-3</v>
          </cell>
          <cell r="X39">
            <v>26</v>
          </cell>
          <cell r="Y39">
            <v>29</v>
          </cell>
          <cell r="Z39">
            <v>2.5049516486077131E-2</v>
          </cell>
          <cell r="AA39">
            <v>215</v>
          </cell>
          <cell r="AB39">
            <v>276</v>
          </cell>
          <cell r="AC39">
            <v>1.5149749446451463E-3</v>
          </cell>
          <cell r="AD39">
            <v>13</v>
          </cell>
          <cell r="AE39">
            <v>17</v>
          </cell>
          <cell r="AF39">
            <v>1.1657729074376311E-2</v>
          </cell>
          <cell r="AG39">
            <v>100</v>
          </cell>
          <cell r="AH39">
            <v>116</v>
          </cell>
          <cell r="AI39">
            <v>1.2200844673862036E-2</v>
          </cell>
          <cell r="AJ39">
            <v>104</v>
          </cell>
          <cell r="AK39">
            <v>104</v>
          </cell>
        </row>
        <row r="40">
          <cell r="A40" t="str">
            <v>DÍAS NO JUSTIFICADOS</v>
          </cell>
          <cell r="B40">
            <v>1.3056379821958456E-3</v>
          </cell>
          <cell r="C40">
            <v>11</v>
          </cell>
          <cell r="D40">
            <v>185</v>
          </cell>
          <cell r="E40">
            <v>1.9111323459149545E-3</v>
          </cell>
          <cell r="F40">
            <v>16</v>
          </cell>
          <cell r="G40">
            <v>122</v>
          </cell>
          <cell r="H40">
            <v>1.1851149561507466E-3</v>
          </cell>
          <cell r="I40">
            <v>10</v>
          </cell>
          <cell r="J40">
            <v>82</v>
          </cell>
          <cell r="K40">
            <v>1.4139271827500884E-3</v>
          </cell>
          <cell r="L40">
            <v>12</v>
          </cell>
          <cell r="M40">
            <v>155</v>
          </cell>
          <cell r="N40">
            <v>1.1746740279572419E-3</v>
          </cell>
          <cell r="O40">
            <v>10</v>
          </cell>
          <cell r="P40">
            <v>121</v>
          </cell>
          <cell r="Q40">
            <v>1.0549759699917947E-3</v>
          </cell>
          <cell r="R40">
            <v>9</v>
          </cell>
          <cell r="S40">
            <v>94</v>
          </cell>
          <cell r="T40">
            <v>3.4061545689452665E-3</v>
          </cell>
          <cell r="U40">
            <v>29</v>
          </cell>
          <cell r="V40">
            <v>227</v>
          </cell>
          <cell r="W40">
            <v>2.8103044496487119E-3</v>
          </cell>
          <cell r="X40">
            <v>24</v>
          </cell>
          <cell r="Y40">
            <v>345</v>
          </cell>
          <cell r="Z40">
            <v>3.0292438541302574E-3</v>
          </cell>
          <cell r="AA40">
            <v>26</v>
          </cell>
          <cell r="AB40">
            <v>315</v>
          </cell>
          <cell r="AC40">
            <v>5.0110709707493302E-3</v>
          </cell>
          <cell r="AD40">
            <v>43</v>
          </cell>
          <cell r="AE40">
            <v>403</v>
          </cell>
          <cell r="AF40">
            <v>2.3315458148752623E-3</v>
          </cell>
          <cell r="AG40">
            <v>20</v>
          </cell>
          <cell r="AH40">
            <v>229</v>
          </cell>
          <cell r="AI40">
            <v>1.4077897700610043E-3</v>
          </cell>
          <cell r="AJ40">
            <v>12</v>
          </cell>
          <cell r="AK40">
            <v>181</v>
          </cell>
        </row>
      </sheetData>
      <sheetData sheetId="4">
        <row r="25">
          <cell r="B25">
            <v>20</v>
          </cell>
          <cell r="C25">
            <v>9</v>
          </cell>
          <cell r="D25">
            <v>2.2200000000000002</v>
          </cell>
        </row>
        <row r="26">
          <cell r="B26">
            <v>20</v>
          </cell>
          <cell r="C26">
            <v>5</v>
          </cell>
          <cell r="D26">
            <v>4</v>
          </cell>
        </row>
        <row r="27">
          <cell r="B27">
            <v>20</v>
          </cell>
          <cell r="C27">
            <v>10</v>
          </cell>
          <cell r="D27">
            <v>2</v>
          </cell>
        </row>
        <row r="28">
          <cell r="B28">
            <v>20</v>
          </cell>
          <cell r="C28">
            <v>12</v>
          </cell>
          <cell r="D28">
            <v>1.6666666666666667</v>
          </cell>
        </row>
        <row r="29">
          <cell r="B29">
            <v>20</v>
          </cell>
          <cell r="C29">
            <v>9</v>
          </cell>
          <cell r="D29">
            <v>2.2222222222222223</v>
          </cell>
        </row>
        <row r="30">
          <cell r="B30">
            <v>20</v>
          </cell>
          <cell r="C30">
            <v>17</v>
          </cell>
          <cell r="D30">
            <v>1.1764705882352942</v>
          </cell>
        </row>
        <row r="31">
          <cell r="B31">
            <v>20</v>
          </cell>
          <cell r="C31">
            <v>10</v>
          </cell>
          <cell r="D31">
            <v>2</v>
          </cell>
        </row>
        <row r="32">
          <cell r="B32">
            <v>20</v>
          </cell>
          <cell r="C32">
            <v>10</v>
          </cell>
          <cell r="D32">
            <v>2</v>
          </cell>
        </row>
        <row r="33">
          <cell r="B33">
            <v>20</v>
          </cell>
          <cell r="C33">
            <v>9.163333333333334</v>
          </cell>
          <cell r="D33">
            <v>2.1826118588577663</v>
          </cell>
        </row>
        <row r="34">
          <cell r="B34">
            <v>20</v>
          </cell>
          <cell r="C34">
            <v>5.0533333333333337</v>
          </cell>
          <cell r="D34">
            <v>3.9577836411609497</v>
          </cell>
        </row>
        <row r="35">
          <cell r="B35">
            <v>20</v>
          </cell>
          <cell r="C35">
            <v>6.1966666666666663</v>
          </cell>
          <cell r="D35">
            <v>3.2275416890801507</v>
          </cell>
        </row>
        <row r="36">
          <cell r="B36">
            <v>20</v>
          </cell>
          <cell r="C36">
            <v>8.2666666666666675</v>
          </cell>
          <cell r="D36">
            <v>2.419354838709677</v>
          </cell>
        </row>
      </sheetData>
      <sheetData sheetId="5"/>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1.003"/>
      <sheetName val="H1.004"/>
      <sheetName val="H01.05"/>
      <sheetName val="HO1.008"/>
      <sheetName val="H01.007"/>
      <sheetName val="H01.009"/>
    </sheetNames>
    <sheetDataSet>
      <sheetData sheetId="0"/>
      <sheetData sheetId="1">
        <row r="24">
          <cell r="B24">
            <v>0.7</v>
          </cell>
          <cell r="C24">
            <v>0.51559999999999995</v>
          </cell>
          <cell r="D24">
            <v>0.73650000000000004</v>
          </cell>
        </row>
        <row r="25">
          <cell r="B25">
            <v>0.7</v>
          </cell>
          <cell r="C25">
            <v>0.54620000000000002</v>
          </cell>
          <cell r="D25">
            <v>0.78029999999999999</v>
          </cell>
        </row>
      </sheetData>
      <sheetData sheetId="2">
        <row r="25">
          <cell r="B25">
            <v>0.15</v>
          </cell>
          <cell r="C25">
            <v>2.3099999999999999E-2</v>
          </cell>
          <cell r="D25">
            <v>0.85</v>
          </cell>
        </row>
        <row r="26">
          <cell r="B26">
            <v>0.15</v>
          </cell>
          <cell r="C26" t="str">
            <v>7.87%</v>
          </cell>
          <cell r="D26" t="str">
            <v>52.47%</v>
          </cell>
        </row>
      </sheetData>
      <sheetData sheetId="3"/>
      <sheetData sheetId="4"/>
      <sheetData sheetId="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1.003"/>
      <sheetName val="H1.004"/>
      <sheetName val="H01.05"/>
      <sheetName val="HO1.007"/>
      <sheetName val="HO1.008"/>
      <sheetName val="H01.009"/>
    </sheetNames>
    <sheetDataSet>
      <sheetData sheetId="0"/>
      <sheetData sheetId="1"/>
      <sheetData sheetId="2"/>
      <sheetData sheetId="3"/>
      <sheetData sheetId="4"/>
      <sheetData sheetId="5">
        <row r="24">
          <cell r="A24">
            <v>44285</v>
          </cell>
          <cell r="B24">
            <v>60</v>
          </cell>
          <cell r="C24">
            <v>62</v>
          </cell>
          <cell r="D24">
            <v>1.03</v>
          </cell>
        </row>
        <row r="25">
          <cell r="A25">
            <v>44377</v>
          </cell>
          <cell r="B25">
            <v>60</v>
          </cell>
          <cell r="C25">
            <v>85</v>
          </cell>
          <cell r="D25">
            <v>0.76470000000000005</v>
          </cell>
        </row>
        <row r="26">
          <cell r="A26">
            <v>44469</v>
          </cell>
          <cell r="B26">
            <v>60</v>
          </cell>
          <cell r="C26">
            <v>22</v>
          </cell>
          <cell r="D26">
            <v>0.36666666666666664</v>
          </cell>
        </row>
        <row r="27">
          <cell r="A27">
            <v>44560</v>
          </cell>
          <cell r="B27">
            <v>60</v>
          </cell>
          <cell r="C27">
            <v>19</v>
          </cell>
          <cell r="D27">
            <v>0.31666666666666665</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03.002"/>
      <sheetName val="2020"/>
    </sheetNames>
    <sheetDataSet>
      <sheetData sheetId="0">
        <row r="25">
          <cell r="C25">
            <v>0.51</v>
          </cell>
        </row>
        <row r="26">
          <cell r="C26">
            <v>0.45</v>
          </cell>
        </row>
        <row r="27">
          <cell r="C27">
            <v>0.54</v>
          </cell>
          <cell r="P27">
            <v>2013</v>
          </cell>
          <cell r="Q27">
            <v>0.8</v>
          </cell>
        </row>
        <row r="28">
          <cell r="C28">
            <v>0.95</v>
          </cell>
          <cell r="P28">
            <v>2014</v>
          </cell>
          <cell r="Q28">
            <v>0.6</v>
          </cell>
        </row>
        <row r="29">
          <cell r="P29">
            <v>2015</v>
          </cell>
          <cell r="Q29">
            <v>0.95</v>
          </cell>
        </row>
        <row r="30">
          <cell r="P30">
            <v>2016</v>
          </cell>
          <cell r="Q30">
            <v>0.41</v>
          </cell>
        </row>
        <row r="31">
          <cell r="P31">
            <v>2017</v>
          </cell>
        </row>
        <row r="32">
          <cell r="P32">
            <v>2018</v>
          </cell>
        </row>
        <row r="33">
          <cell r="P33">
            <v>2019</v>
          </cell>
        </row>
        <row r="34">
          <cell r="P34">
            <v>2020</v>
          </cell>
        </row>
      </sheetData>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sheetName val="DATOS"/>
      <sheetName val="C01.001"/>
      <sheetName val="C01.002"/>
      <sheetName val="C02.001"/>
      <sheetName val="C02.003"/>
      <sheetName val="C03.002"/>
      <sheetName val="C04.002"/>
      <sheetName val="C04-003"/>
      <sheetName val="C05.001"/>
      <sheetName val="C05.002"/>
      <sheetName val="C05.003"/>
    </sheetNames>
    <sheetDataSet>
      <sheetData sheetId="0"/>
      <sheetData sheetId="1"/>
      <sheetData sheetId="2">
        <row r="25">
          <cell r="A25">
            <v>2017</v>
          </cell>
          <cell r="C25">
            <v>0.89200000000000002</v>
          </cell>
        </row>
        <row r="26">
          <cell r="A26">
            <v>2018</v>
          </cell>
          <cell r="C26">
            <v>0.93600000000000005</v>
          </cell>
        </row>
        <row r="27">
          <cell r="A27">
            <v>2019</v>
          </cell>
          <cell r="C27">
            <v>0.97277227722772275</v>
          </cell>
        </row>
        <row r="28">
          <cell r="A28">
            <v>2020</v>
          </cell>
          <cell r="C28">
            <v>0.90841584158415845</v>
          </cell>
        </row>
        <row r="29">
          <cell r="A29">
            <v>2021</v>
          </cell>
          <cell r="C29">
            <v>0.81899999999999995</v>
          </cell>
        </row>
      </sheetData>
      <sheetData sheetId="3">
        <row r="31">
          <cell r="A31">
            <v>2017</v>
          </cell>
          <cell r="D31">
            <v>0.93125000000000002</v>
          </cell>
        </row>
        <row r="32">
          <cell r="D32">
            <v>0.92500000000000004</v>
          </cell>
        </row>
        <row r="33">
          <cell r="D33">
            <v>0.95</v>
          </cell>
        </row>
        <row r="34">
          <cell r="D34">
            <v>0.875</v>
          </cell>
        </row>
        <row r="35">
          <cell r="A35">
            <v>2018</v>
          </cell>
          <cell r="D35">
            <v>0.96299999999999997</v>
          </cell>
        </row>
        <row r="36">
          <cell r="D36">
            <v>0.97099999999999997</v>
          </cell>
        </row>
        <row r="37">
          <cell r="D37">
            <v>0.97499999999999998</v>
          </cell>
        </row>
        <row r="38">
          <cell r="D38">
            <v>0.97499999999999998</v>
          </cell>
        </row>
        <row r="39">
          <cell r="A39">
            <v>2019</v>
          </cell>
          <cell r="D39">
            <v>0.94893617021276599</v>
          </cell>
        </row>
        <row r="40">
          <cell r="D40">
            <v>0.94893617021276599</v>
          </cell>
        </row>
        <row r="41">
          <cell r="D41">
            <v>0.95744680851063835</v>
          </cell>
        </row>
        <row r="42">
          <cell r="D42">
            <v>0.94042553191489364</v>
          </cell>
        </row>
        <row r="43">
          <cell r="A43">
            <v>2020</v>
          </cell>
          <cell r="D43">
            <v>0.97212543554006969</v>
          </cell>
        </row>
        <row r="44">
          <cell r="A44"/>
          <cell r="D44">
            <v>0.97212543554006969</v>
          </cell>
        </row>
        <row r="45">
          <cell r="A45"/>
          <cell r="D45">
            <v>0.97909407665505221</v>
          </cell>
        </row>
        <row r="46">
          <cell r="A46"/>
          <cell r="D46">
            <v>0.96864111498257843</v>
          </cell>
        </row>
        <row r="47">
          <cell r="A47">
            <v>2021</v>
          </cell>
          <cell r="B47" t="str">
            <v>CONTENIDO</v>
          </cell>
          <cell r="D47">
            <v>0.97014925373134331</v>
          </cell>
        </row>
        <row r="48">
          <cell r="B48" t="str">
            <v>CONFERENCISTA O FACILITADOR</v>
          </cell>
          <cell r="D48">
            <v>0.96268656716417911</v>
          </cell>
        </row>
        <row r="49">
          <cell r="B49" t="str">
            <v>METODOLOGIA</v>
          </cell>
          <cell r="D49">
            <v>0.9925373134328358</v>
          </cell>
        </row>
        <row r="50">
          <cell r="B50" t="str">
            <v>LOGISTICA</v>
          </cell>
          <cell r="D50">
            <v>0.97761194029850751</v>
          </cell>
        </row>
      </sheetData>
      <sheetData sheetId="4">
        <row r="25">
          <cell r="A25">
            <v>2017</v>
          </cell>
          <cell r="C25">
            <v>0.96099999999999997</v>
          </cell>
        </row>
        <row r="26">
          <cell r="A26">
            <v>2018</v>
          </cell>
          <cell r="C26">
            <v>0.97299999999999998</v>
          </cell>
        </row>
        <row r="27">
          <cell r="A27">
            <v>2019</v>
          </cell>
          <cell r="C27">
            <v>0.88400000000000001</v>
          </cell>
        </row>
        <row r="28">
          <cell r="A28">
            <v>2020</v>
          </cell>
          <cell r="C28">
            <v>0.77200000000000002</v>
          </cell>
        </row>
        <row r="29">
          <cell r="A29">
            <v>2021</v>
          </cell>
          <cell r="C29">
            <v>0.84199999999999997</v>
          </cell>
        </row>
      </sheetData>
      <sheetData sheetId="5">
        <row r="25">
          <cell r="A25">
            <v>2017</v>
          </cell>
          <cell r="C25">
            <v>0.92821479821159614</v>
          </cell>
        </row>
        <row r="26">
          <cell r="A26">
            <v>2018</v>
          </cell>
          <cell r="C26">
            <v>0.91549245743244845</v>
          </cell>
        </row>
        <row r="27">
          <cell r="A27">
            <v>2019</v>
          </cell>
          <cell r="C27">
            <v>0.875</v>
          </cell>
        </row>
        <row r="28">
          <cell r="A28">
            <v>2020</v>
          </cell>
          <cell r="C28">
            <v>0.83535020168683538</v>
          </cell>
        </row>
        <row r="29">
          <cell r="A29">
            <v>2021</v>
          </cell>
          <cell r="C29">
            <v>0.88900000000000001</v>
          </cell>
        </row>
      </sheetData>
      <sheetData sheetId="6">
        <row r="25">
          <cell r="A25">
            <v>2017</v>
          </cell>
          <cell r="C25">
            <v>0.89500000000000002</v>
          </cell>
        </row>
        <row r="26">
          <cell r="A26">
            <v>2018</v>
          </cell>
          <cell r="C26">
            <v>0.89900000000000002</v>
          </cell>
        </row>
        <row r="27">
          <cell r="A27">
            <v>2019</v>
          </cell>
          <cell r="C27">
            <v>0.94299999999999995</v>
          </cell>
        </row>
        <row r="28">
          <cell r="A28">
            <v>2020</v>
          </cell>
          <cell r="C28">
            <v>0.95099999999999996</v>
          </cell>
        </row>
        <row r="29">
          <cell r="A29">
            <v>2021</v>
          </cell>
          <cell r="C29">
            <v>0.96299999999999997</v>
          </cell>
        </row>
      </sheetData>
      <sheetData sheetId="7">
        <row r="26">
          <cell r="A26">
            <v>2017</v>
          </cell>
          <cell r="C26">
            <v>-1.6E-2</v>
          </cell>
        </row>
        <row r="27">
          <cell r="A27">
            <v>2018</v>
          </cell>
          <cell r="C27">
            <v>-1.2150559615679457E-2</v>
          </cell>
        </row>
        <row r="28">
          <cell r="A28">
            <v>2019</v>
          </cell>
          <cell r="C28">
            <v>-3.7669594009079543E-2</v>
          </cell>
        </row>
        <row r="29">
          <cell r="A29">
            <v>2020</v>
          </cell>
          <cell r="C29">
            <v>-4.8999999999999998E-3</v>
          </cell>
        </row>
        <row r="30">
          <cell r="A30">
            <v>2021</v>
          </cell>
          <cell r="C30">
            <v>1.6E-2</v>
          </cell>
        </row>
      </sheetData>
      <sheetData sheetId="8">
        <row r="26">
          <cell r="A26">
            <v>2017</v>
          </cell>
          <cell r="C26">
            <v>0.12280242244595492</v>
          </cell>
        </row>
        <row r="27">
          <cell r="A27">
            <v>2018</v>
          </cell>
          <cell r="C27">
            <v>0.12832236118835444</v>
          </cell>
        </row>
        <row r="28">
          <cell r="A28">
            <v>2019</v>
          </cell>
          <cell r="C28">
            <v>0.13098670107318777</v>
          </cell>
        </row>
        <row r="29">
          <cell r="A29">
            <v>2020</v>
          </cell>
          <cell r="C29">
            <v>0.19314513405821571</v>
          </cell>
        </row>
        <row r="30">
          <cell r="A30">
            <v>2021</v>
          </cell>
          <cell r="C30">
            <v>0.251</v>
          </cell>
        </row>
      </sheetData>
      <sheetData sheetId="9">
        <row r="26">
          <cell r="A26">
            <v>2017</v>
          </cell>
          <cell r="C26">
            <v>0.2300469483568075</v>
          </cell>
        </row>
        <row r="27">
          <cell r="A27">
            <v>2018</v>
          </cell>
          <cell r="C27">
            <v>0.23943661971830985</v>
          </cell>
        </row>
        <row r="28">
          <cell r="A28">
            <v>2019</v>
          </cell>
          <cell r="C28">
            <v>0.26900000000000002</v>
          </cell>
        </row>
        <row r="29">
          <cell r="A29">
            <v>2020</v>
          </cell>
          <cell r="C29">
            <v>1</v>
          </cell>
        </row>
        <row r="30">
          <cell r="A30">
            <v>2021</v>
          </cell>
          <cell r="C30">
            <v>1</v>
          </cell>
        </row>
      </sheetData>
      <sheetData sheetId="10">
        <row r="25">
          <cell r="A25">
            <v>2017</v>
          </cell>
          <cell r="C25">
            <v>1</v>
          </cell>
        </row>
        <row r="26">
          <cell r="A26">
            <v>2018</v>
          </cell>
          <cell r="C26">
            <v>1</v>
          </cell>
        </row>
        <row r="27">
          <cell r="A27">
            <v>2019</v>
          </cell>
          <cell r="C27">
            <v>1</v>
          </cell>
        </row>
        <row r="28">
          <cell r="A28">
            <v>2020</v>
          </cell>
          <cell r="C28">
            <v>1</v>
          </cell>
        </row>
        <row r="29">
          <cell r="A29">
            <v>2021</v>
          </cell>
          <cell r="C29">
            <v>1</v>
          </cell>
        </row>
      </sheetData>
      <sheetData sheetId="11">
        <row r="25">
          <cell r="A25">
            <v>2017</v>
          </cell>
          <cell r="C25">
            <v>1</v>
          </cell>
        </row>
        <row r="26">
          <cell r="A26">
            <v>2018</v>
          </cell>
          <cell r="C26">
            <v>1</v>
          </cell>
        </row>
        <row r="27">
          <cell r="A27">
            <v>2019</v>
          </cell>
          <cell r="C27">
            <v>1</v>
          </cell>
        </row>
        <row r="28">
          <cell r="A28">
            <v>2020</v>
          </cell>
          <cell r="C28">
            <v>1</v>
          </cell>
        </row>
        <row r="29">
          <cell r="A29">
            <v>2021</v>
          </cell>
          <cell r="C29">
            <v>1</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s>
    <sheetDataSet>
      <sheetData sheetId="0">
        <row r="34">
          <cell r="P34">
            <v>2021</v>
          </cell>
        </row>
      </sheetData>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04.001.01"/>
      <sheetName val="INSCRIPCION 2020"/>
      <sheetName val="INSCRPCION 2022 (2)"/>
    </sheetNames>
    <sheetDataSet>
      <sheetData sheetId="0">
        <row r="32">
          <cell r="A32" t="str">
            <v>AÑO</v>
          </cell>
          <cell r="B32" t="str">
            <v>CUMPLIMIENTO</v>
          </cell>
        </row>
        <row r="33">
          <cell r="A33">
            <v>2021</v>
          </cell>
          <cell r="B33">
            <v>0.99</v>
          </cell>
        </row>
        <row r="34">
          <cell r="A34">
            <v>2022</v>
          </cell>
          <cell r="B34">
            <v>0.81</v>
          </cell>
        </row>
      </sheetData>
      <sheetData sheetId="1" refreshError="1"/>
      <sheetData sheetId="2"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04.001.03"/>
      <sheetName val="REUBICACIONES"/>
    </sheetNames>
    <sheetDataSet>
      <sheetData sheetId="0">
        <row r="28">
          <cell r="N28" t="str">
            <v>% DE SOLICITUDES REVISADAS</v>
          </cell>
          <cell r="O28" t="str">
            <v>% DE DOCENTES REUBICADOS</v>
          </cell>
        </row>
        <row r="29">
          <cell r="N29">
            <v>1</v>
          </cell>
          <cell r="O29">
            <v>0.67300000000000004</v>
          </cell>
        </row>
      </sheetData>
      <sheetData sheetId="1"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04.006.01"/>
      <sheetName val="EVALUACION ANUAL DOCENTES 1278"/>
    </sheetNames>
    <sheetDataSet>
      <sheetData sheetId="0">
        <row r="33">
          <cell r="J33">
            <v>2017</v>
          </cell>
          <cell r="K33">
            <v>2018</v>
          </cell>
          <cell r="L33">
            <v>2017</v>
          </cell>
          <cell r="M33"/>
          <cell r="N33"/>
          <cell r="O33">
            <v>2019</v>
          </cell>
        </row>
        <row r="34">
          <cell r="I34" t="str">
            <v>PORCENTAJE</v>
          </cell>
          <cell r="J34">
            <v>0.98</v>
          </cell>
          <cell r="K34">
            <v>0.98</v>
          </cell>
          <cell r="L34">
            <v>0.98</v>
          </cell>
          <cell r="M34"/>
          <cell r="N34"/>
          <cell r="O34">
            <v>1</v>
          </cell>
        </row>
        <row r="35">
          <cell r="I35"/>
          <cell r="J35"/>
          <cell r="K35"/>
          <cell r="L35"/>
          <cell r="M35"/>
          <cell r="N35"/>
          <cell r="O35"/>
        </row>
      </sheetData>
      <sheetData sheetId="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04.006.02"/>
      <sheetName val="PERIODO DE PRUEBA 2019"/>
    </sheetNames>
    <sheetDataSet>
      <sheetData sheetId="0">
        <row r="30">
          <cell r="I30" t="str">
            <v>% DE CARPETAS REVISADAS</v>
          </cell>
          <cell r="J30" t="str">
            <v>% DE EVALUACIONES REGISTRADAS</v>
          </cell>
        </row>
        <row r="31">
          <cell r="I31">
            <v>0.99</v>
          </cell>
          <cell r="J31">
            <v>0.99</v>
          </cell>
        </row>
      </sheetData>
      <sheetData sheetId="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05.001.01"/>
      <sheetName val="PENSIONES 2020"/>
      <sheetName val="H05.001.01 (2)"/>
      <sheetName val="Graficas H05.001.01"/>
      <sheetName val="Hoja2"/>
    </sheetNames>
    <sheetDataSet>
      <sheetData sheetId="0"/>
      <sheetData sheetId="1"/>
      <sheetData sheetId="2"/>
      <sheetData sheetId="3"/>
      <sheetData sheetId="4">
        <row r="1">
          <cell r="B1">
            <v>2016</v>
          </cell>
          <cell r="C1">
            <v>2017</v>
          </cell>
          <cell r="D1">
            <v>2018</v>
          </cell>
          <cell r="E1">
            <v>2019</v>
          </cell>
          <cell r="F1">
            <v>2020</v>
          </cell>
        </row>
        <row r="2">
          <cell r="A2" t="str">
            <v xml:space="preserve">DIA ESPERADO </v>
          </cell>
          <cell r="B2">
            <v>15</v>
          </cell>
          <cell r="C2">
            <v>15</v>
          </cell>
          <cell r="D2">
            <v>15</v>
          </cell>
          <cell r="E2">
            <v>15</v>
          </cell>
          <cell r="F2">
            <v>15</v>
          </cell>
        </row>
        <row r="3">
          <cell r="A3" t="str">
            <v xml:space="preserve">DIA EMPLEADO </v>
          </cell>
          <cell r="B3">
            <v>35</v>
          </cell>
          <cell r="C3">
            <v>35</v>
          </cell>
          <cell r="D3">
            <v>15</v>
          </cell>
          <cell r="E3">
            <v>15</v>
          </cell>
          <cell r="F3">
            <v>19</v>
          </cell>
        </row>
        <row r="5">
          <cell r="B5">
            <v>2016</v>
          </cell>
          <cell r="C5">
            <v>2017</v>
          </cell>
          <cell r="D5">
            <v>2018</v>
          </cell>
          <cell r="E5">
            <v>2019</v>
          </cell>
          <cell r="F5">
            <v>2020</v>
          </cell>
        </row>
        <row r="6">
          <cell r="A6" t="str">
            <v xml:space="preserve">DIA ESPERADO </v>
          </cell>
          <cell r="B6">
            <v>15</v>
          </cell>
          <cell r="C6">
            <v>15</v>
          </cell>
          <cell r="D6">
            <v>15</v>
          </cell>
          <cell r="E6">
            <v>15</v>
          </cell>
          <cell r="F6">
            <v>15</v>
          </cell>
        </row>
        <row r="7">
          <cell r="A7" t="str">
            <v xml:space="preserve">DIA EMPLEADO </v>
          </cell>
          <cell r="B7">
            <v>26</v>
          </cell>
          <cell r="C7">
            <v>25</v>
          </cell>
          <cell r="D7">
            <v>49</v>
          </cell>
          <cell r="E7">
            <v>106</v>
          </cell>
          <cell r="F7">
            <v>214</v>
          </cell>
        </row>
        <row r="9">
          <cell r="B9">
            <v>2016</v>
          </cell>
          <cell r="C9">
            <v>2017</v>
          </cell>
          <cell r="D9">
            <v>2018</v>
          </cell>
          <cell r="E9">
            <v>2019</v>
          </cell>
          <cell r="F9">
            <v>2020</v>
          </cell>
        </row>
        <row r="10">
          <cell r="A10" t="str">
            <v xml:space="preserve">DIA ESPERADO </v>
          </cell>
          <cell r="B10">
            <v>15</v>
          </cell>
          <cell r="C10">
            <v>15</v>
          </cell>
          <cell r="D10">
            <v>15</v>
          </cell>
          <cell r="E10">
            <v>15</v>
          </cell>
          <cell r="F10">
            <v>15</v>
          </cell>
        </row>
        <row r="11">
          <cell r="A11" t="str">
            <v xml:space="preserve">DIA EMPLEADO </v>
          </cell>
          <cell r="B11">
            <v>40</v>
          </cell>
          <cell r="C11">
            <v>40</v>
          </cell>
          <cell r="D11">
            <v>17</v>
          </cell>
          <cell r="E11">
            <v>10</v>
          </cell>
          <cell r="F11">
            <v>17</v>
          </cell>
        </row>
        <row r="13">
          <cell r="B13">
            <v>2016</v>
          </cell>
          <cell r="C13">
            <v>2017</v>
          </cell>
          <cell r="D13">
            <v>2018</v>
          </cell>
          <cell r="E13">
            <v>2019</v>
          </cell>
          <cell r="F13">
            <v>2020</v>
          </cell>
        </row>
        <row r="14">
          <cell r="A14" t="str">
            <v xml:space="preserve">DIA ESPERADO </v>
          </cell>
          <cell r="B14">
            <v>45</v>
          </cell>
          <cell r="C14">
            <v>45</v>
          </cell>
          <cell r="D14">
            <v>45</v>
          </cell>
          <cell r="E14">
            <v>15</v>
          </cell>
          <cell r="F14">
            <v>15</v>
          </cell>
        </row>
        <row r="15">
          <cell r="A15" t="str">
            <v xml:space="preserve">DIA EMPLEADO </v>
          </cell>
          <cell r="B15">
            <v>101</v>
          </cell>
          <cell r="C15">
            <v>101</v>
          </cell>
          <cell r="D15">
            <v>79</v>
          </cell>
          <cell r="E15">
            <v>133</v>
          </cell>
          <cell r="F15">
            <v>232</v>
          </cell>
        </row>
      </sheetData>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05.001.01"/>
      <sheetName val="H05.001.01 (2)"/>
      <sheetName val="PENSIONES 2020"/>
      <sheetName val="pensiones 2021"/>
      <sheetName val="Graficas H05.001.01"/>
      <sheetName val="Hoja2"/>
    </sheetNames>
    <sheetDataSet>
      <sheetData sheetId="0"/>
      <sheetData sheetId="1">
        <row r="50">
          <cell r="C50">
            <v>2020</v>
          </cell>
          <cell r="D50">
            <v>2021</v>
          </cell>
        </row>
        <row r="51">
          <cell r="B51" t="str">
            <v>No. Solicitudes recibidas</v>
          </cell>
          <cell r="C51">
            <v>83</v>
          </cell>
          <cell r="D51">
            <v>190</v>
          </cell>
        </row>
        <row r="52">
          <cell r="B52" t="str">
            <v xml:space="preserve">No. dias promedio del tramite </v>
          </cell>
          <cell r="C52">
            <v>310</v>
          </cell>
          <cell r="D52">
            <v>438</v>
          </cell>
        </row>
      </sheetData>
      <sheetData sheetId="2"/>
      <sheetData sheetId="3"/>
      <sheetData sheetId="4"/>
      <sheetData sheetId="5"/>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05.001.01"/>
      <sheetName val="H05.00102-PENSIONES 2018"/>
      <sheetName val="H05.001.01 (2)"/>
      <sheetName val="Hoja2"/>
    </sheetNames>
    <sheetDataSet>
      <sheetData sheetId="0"/>
      <sheetData sheetId="1"/>
      <sheetData sheetId="2"/>
      <sheetData sheetId="3">
        <row r="1">
          <cell r="B1">
            <v>2016</v>
          </cell>
          <cell r="C1">
            <v>2017</v>
          </cell>
          <cell r="D1">
            <v>2018</v>
          </cell>
        </row>
        <row r="2">
          <cell r="A2" t="str">
            <v xml:space="preserve">DIA ESPERADO </v>
          </cell>
          <cell r="B2">
            <v>15</v>
          </cell>
          <cell r="C2">
            <v>15</v>
          </cell>
          <cell r="D2">
            <v>15</v>
          </cell>
        </row>
        <row r="3">
          <cell r="A3" t="str">
            <v xml:space="preserve">DIA EMPLEADO </v>
          </cell>
          <cell r="B3">
            <v>35</v>
          </cell>
          <cell r="C3">
            <v>35</v>
          </cell>
          <cell r="D3">
            <v>15</v>
          </cell>
        </row>
        <row r="5">
          <cell r="B5">
            <v>2016</v>
          </cell>
          <cell r="C5">
            <v>2017</v>
          </cell>
          <cell r="D5">
            <v>2018</v>
          </cell>
        </row>
        <row r="6">
          <cell r="A6" t="str">
            <v xml:space="preserve">DIA ESPERADO </v>
          </cell>
          <cell r="B6">
            <v>15</v>
          </cell>
          <cell r="C6">
            <v>15</v>
          </cell>
          <cell r="D6">
            <v>15</v>
          </cell>
        </row>
        <row r="7">
          <cell r="A7" t="str">
            <v xml:space="preserve">DIA EMPLEADO </v>
          </cell>
          <cell r="B7">
            <v>26</v>
          </cell>
          <cell r="C7">
            <v>25</v>
          </cell>
          <cell r="D7">
            <v>49</v>
          </cell>
        </row>
        <row r="9">
          <cell r="B9">
            <v>2016</v>
          </cell>
          <cell r="C9">
            <v>2017</v>
          </cell>
          <cell r="D9">
            <v>2018</v>
          </cell>
        </row>
        <row r="10">
          <cell r="A10" t="str">
            <v xml:space="preserve">DIA ESPERADO </v>
          </cell>
          <cell r="B10">
            <v>15</v>
          </cell>
          <cell r="C10">
            <v>15</v>
          </cell>
          <cell r="D10">
            <v>15</v>
          </cell>
        </row>
        <row r="11">
          <cell r="A11" t="str">
            <v xml:space="preserve">DIA EMPLEADO </v>
          </cell>
          <cell r="B11">
            <v>40</v>
          </cell>
          <cell r="C11">
            <v>40</v>
          </cell>
          <cell r="D11">
            <v>17</v>
          </cell>
        </row>
        <row r="13">
          <cell r="B13">
            <v>2016</v>
          </cell>
          <cell r="C13">
            <v>2017</v>
          </cell>
          <cell r="D13">
            <v>2018</v>
          </cell>
        </row>
        <row r="14">
          <cell r="A14" t="str">
            <v xml:space="preserve">DIA ESPERADO </v>
          </cell>
          <cell r="B14">
            <v>45</v>
          </cell>
          <cell r="C14">
            <v>45</v>
          </cell>
          <cell r="D14">
            <v>45</v>
          </cell>
        </row>
        <row r="15">
          <cell r="A15" t="str">
            <v xml:space="preserve">DIA EMPLEADO </v>
          </cell>
          <cell r="B15">
            <v>101</v>
          </cell>
          <cell r="C15">
            <v>101</v>
          </cell>
          <cell r="D15">
            <v>79</v>
          </cell>
        </row>
      </sheetData>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05.001.03.01"/>
      <sheetName val="solicitudes 2020"/>
      <sheetName val="solicitudes enero -julio 2021"/>
    </sheetNames>
    <sheetDataSet>
      <sheetData sheetId="0">
        <row r="50">
          <cell r="B50">
            <v>2020</v>
          </cell>
          <cell r="C50">
            <v>2021</v>
          </cell>
        </row>
        <row r="51">
          <cell r="A51" t="str">
            <v>No. Solicitudes recibidas</v>
          </cell>
          <cell r="B51">
            <v>276</v>
          </cell>
          <cell r="C51">
            <v>199</v>
          </cell>
        </row>
        <row r="52">
          <cell r="A52" t="str">
            <v xml:space="preserve">No. dias promedio del tramite </v>
          </cell>
          <cell r="B52">
            <v>143</v>
          </cell>
          <cell r="C52">
            <v>215</v>
          </cell>
        </row>
      </sheetData>
      <sheetData sheetId="1"/>
      <sheetData sheetId="2"/>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06.003"/>
      <sheetName val="H06.004"/>
    </sheetNames>
    <sheetDataSet>
      <sheetData sheetId="0">
        <row r="64">
          <cell r="H64">
            <v>2014</v>
          </cell>
          <cell r="I64">
            <v>0.12</v>
          </cell>
        </row>
        <row r="65">
          <cell r="H65">
            <v>2015</v>
          </cell>
          <cell r="I65">
            <v>0.11</v>
          </cell>
        </row>
        <row r="66">
          <cell r="H66">
            <v>2016</v>
          </cell>
          <cell r="I66">
            <v>0.04</v>
          </cell>
        </row>
        <row r="67">
          <cell r="H67">
            <v>2017</v>
          </cell>
          <cell r="I67">
            <v>3.2500000000000001E-2</v>
          </cell>
        </row>
        <row r="68">
          <cell r="H68">
            <v>2018</v>
          </cell>
          <cell r="I68">
            <v>0.25</v>
          </cell>
        </row>
        <row r="69">
          <cell r="H69">
            <v>2019</v>
          </cell>
          <cell r="I69">
            <v>0.27</v>
          </cell>
        </row>
        <row r="70">
          <cell r="H70">
            <v>2020</v>
          </cell>
          <cell r="I70">
            <v>0.13</v>
          </cell>
        </row>
        <row r="71">
          <cell r="H71">
            <v>2021</v>
          </cell>
          <cell r="I71">
            <v>0.21</v>
          </cell>
        </row>
      </sheetData>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sheetName val="FORMULAS"/>
      <sheetName val="C01.001"/>
      <sheetName val="C01.002"/>
      <sheetName val="C02.001"/>
      <sheetName val="C02.002"/>
      <sheetName val="C02.003"/>
      <sheetName val="C03.002"/>
      <sheetName val="C04.001"/>
      <sheetName val="C04.002"/>
      <sheetName val="C04-003"/>
      <sheetName val="C05.001"/>
      <sheetName val="C05.002"/>
      <sheetName val="Hoja1"/>
    </sheetNames>
    <sheetDataSet>
      <sheetData sheetId="0" refreshError="1"/>
      <sheetData sheetId="1">
        <row r="25">
          <cell r="E25">
            <v>174555</v>
          </cell>
          <cell r="F25">
            <v>215724</v>
          </cell>
          <cell r="G25">
            <v>171714</v>
          </cell>
          <cell r="H25">
            <v>192786</v>
          </cell>
          <cell r="I25">
            <v>170135</v>
          </cell>
          <cell r="J25">
            <v>187150</v>
          </cell>
          <cell r="M25">
            <v>159101</v>
          </cell>
          <cell r="N25">
            <v>178091</v>
          </cell>
        </row>
        <row r="26">
          <cell r="K26">
            <v>4228</v>
          </cell>
          <cell r="L26">
            <v>4766</v>
          </cell>
        </row>
        <row r="37">
          <cell r="M37">
            <v>159101</v>
          </cell>
          <cell r="N37">
            <v>165297</v>
          </cell>
        </row>
        <row r="45">
          <cell r="M45">
            <v>18249</v>
          </cell>
          <cell r="N45">
            <v>159101</v>
          </cell>
        </row>
        <row r="46">
          <cell r="M46">
            <v>40</v>
          </cell>
          <cell r="N46">
            <v>213</v>
          </cell>
        </row>
      </sheetData>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07.002"/>
      <sheetName val="H07.003"/>
      <sheetName val="Hoja1"/>
    </sheetNames>
    <sheetDataSet>
      <sheetData sheetId="0">
        <row r="78">
          <cell r="O78">
            <v>43189</v>
          </cell>
        </row>
      </sheetData>
      <sheetData sheetId="1"/>
      <sheetData sheetId="2"/>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07.002"/>
      <sheetName val="H07.003"/>
      <sheetName val="Hoja1"/>
    </sheetNames>
    <sheetDataSet>
      <sheetData sheetId="0">
        <row r="61">
          <cell r="O61">
            <v>41090</v>
          </cell>
          <cell r="P61">
            <v>32</v>
          </cell>
        </row>
        <row r="62">
          <cell r="O62">
            <v>41182</v>
          </cell>
          <cell r="P62">
            <v>29</v>
          </cell>
        </row>
        <row r="63">
          <cell r="O63">
            <v>41273</v>
          </cell>
          <cell r="P63">
            <v>22</v>
          </cell>
        </row>
        <row r="64">
          <cell r="O64">
            <v>41363</v>
          </cell>
          <cell r="P64">
            <v>14</v>
          </cell>
        </row>
        <row r="65">
          <cell r="O65">
            <v>41455</v>
          </cell>
          <cell r="P65">
            <v>13</v>
          </cell>
        </row>
        <row r="66">
          <cell r="O66">
            <v>41547</v>
          </cell>
          <cell r="P66">
            <v>13</v>
          </cell>
        </row>
        <row r="67">
          <cell r="O67">
            <v>41638</v>
          </cell>
          <cell r="P67">
            <v>15</v>
          </cell>
        </row>
        <row r="68">
          <cell r="O68">
            <v>41729</v>
          </cell>
          <cell r="P68">
            <v>16</v>
          </cell>
        </row>
        <row r="69">
          <cell r="O69">
            <v>41820</v>
          </cell>
          <cell r="P69">
            <v>10</v>
          </cell>
        </row>
        <row r="70">
          <cell r="O70">
            <v>41912</v>
          </cell>
          <cell r="P70">
            <v>15</v>
          </cell>
        </row>
        <row r="71">
          <cell r="O71">
            <v>42003</v>
          </cell>
          <cell r="P71">
            <v>10</v>
          </cell>
        </row>
        <row r="72">
          <cell r="O72">
            <v>42093</v>
          </cell>
          <cell r="P72">
            <v>10</v>
          </cell>
        </row>
        <row r="73">
          <cell r="O73">
            <v>42185</v>
          </cell>
          <cell r="P73">
            <v>11</v>
          </cell>
        </row>
        <row r="74">
          <cell r="O74">
            <v>42277</v>
          </cell>
          <cell r="P74">
            <v>10</v>
          </cell>
        </row>
        <row r="75">
          <cell r="O75">
            <v>42368</v>
          </cell>
          <cell r="P75">
            <v>9</v>
          </cell>
        </row>
        <row r="76">
          <cell r="O76">
            <v>42916</v>
          </cell>
          <cell r="P76">
            <v>10</v>
          </cell>
        </row>
        <row r="77">
          <cell r="O77">
            <v>43008</v>
          </cell>
          <cell r="P77">
            <v>12</v>
          </cell>
        </row>
        <row r="78">
          <cell r="O78">
            <v>43189</v>
          </cell>
          <cell r="P78">
            <v>8</v>
          </cell>
        </row>
        <row r="79">
          <cell r="O79">
            <v>43281</v>
          </cell>
          <cell r="P79">
            <v>9</v>
          </cell>
        </row>
        <row r="80">
          <cell r="O80">
            <v>43373</v>
          </cell>
          <cell r="P80">
            <v>9</v>
          </cell>
        </row>
        <row r="81">
          <cell r="O81">
            <v>43465</v>
          </cell>
          <cell r="P81">
            <v>9</v>
          </cell>
        </row>
        <row r="82">
          <cell r="O82">
            <v>43554</v>
          </cell>
          <cell r="P82">
            <v>7</v>
          </cell>
        </row>
        <row r="83">
          <cell r="O83">
            <v>43646</v>
          </cell>
          <cell r="P83">
            <v>7</v>
          </cell>
        </row>
        <row r="84">
          <cell r="O84">
            <v>43738</v>
          </cell>
          <cell r="P84">
            <v>10</v>
          </cell>
        </row>
        <row r="85">
          <cell r="O85">
            <v>43830</v>
          </cell>
          <cell r="P85">
            <v>8</v>
          </cell>
        </row>
        <row r="86">
          <cell r="O86">
            <v>43917</v>
          </cell>
          <cell r="P86">
            <v>10</v>
          </cell>
        </row>
        <row r="87">
          <cell r="O87">
            <v>44012</v>
          </cell>
          <cell r="P87">
            <v>7</v>
          </cell>
        </row>
        <row r="88">
          <cell r="O88">
            <v>44104</v>
          </cell>
          <cell r="P88">
            <v>9</v>
          </cell>
        </row>
        <row r="89">
          <cell r="O89">
            <v>44196</v>
          </cell>
          <cell r="P89">
            <v>13</v>
          </cell>
        </row>
        <row r="90">
          <cell r="O90">
            <v>44285</v>
          </cell>
          <cell r="P90">
            <v>16</v>
          </cell>
        </row>
        <row r="91">
          <cell r="O91">
            <v>44377</v>
          </cell>
          <cell r="P91">
            <v>12</v>
          </cell>
        </row>
        <row r="92">
          <cell r="O92">
            <v>44469</v>
          </cell>
          <cell r="P92">
            <v>10</v>
          </cell>
        </row>
        <row r="93">
          <cell r="O93">
            <v>44561</v>
          </cell>
          <cell r="P93">
            <v>9</v>
          </cell>
        </row>
        <row r="94">
          <cell r="O94">
            <v>44651</v>
          </cell>
          <cell r="P94">
            <v>11</v>
          </cell>
        </row>
      </sheetData>
      <sheetData sheetId="1"/>
      <sheetData sheetId="2"/>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07.002"/>
      <sheetName val="H07.003"/>
      <sheetName val="Hoja1"/>
    </sheetNames>
    <sheetDataSet>
      <sheetData sheetId="0"/>
      <sheetData sheetId="1">
        <row r="38">
          <cell r="M38">
            <v>2012</v>
          </cell>
          <cell r="N38">
            <v>1719</v>
          </cell>
        </row>
        <row r="39">
          <cell r="M39">
            <v>2013</v>
          </cell>
          <cell r="N39">
            <v>1638</v>
          </cell>
        </row>
        <row r="40">
          <cell r="M40">
            <v>2014</v>
          </cell>
          <cell r="N40">
            <v>1438</v>
          </cell>
        </row>
        <row r="41">
          <cell r="M41">
            <v>2015</v>
          </cell>
          <cell r="N41">
            <v>3135</v>
          </cell>
        </row>
        <row r="42">
          <cell r="M42">
            <v>2016</v>
          </cell>
          <cell r="N42">
            <v>1013</v>
          </cell>
        </row>
        <row r="43">
          <cell r="M43">
            <v>2017</v>
          </cell>
          <cell r="N43">
            <v>1680</v>
          </cell>
        </row>
        <row r="44">
          <cell r="M44">
            <v>2018</v>
          </cell>
          <cell r="N44">
            <v>2088</v>
          </cell>
        </row>
      </sheetData>
      <sheetData sheetId="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sheetName val="DATOS"/>
      <sheetName val="C01.001"/>
      <sheetName val="C01.002"/>
      <sheetName val="C02.001"/>
      <sheetName val="C02.002"/>
      <sheetName val="C02.003"/>
      <sheetName val="C03.002"/>
      <sheetName val="C04.001"/>
      <sheetName val="C04.002"/>
      <sheetName val="C04-003"/>
      <sheetName val="C05.001"/>
      <sheetName val="C05.002"/>
      <sheetName val="C05.003"/>
    </sheetNames>
    <sheetDataSet>
      <sheetData sheetId="0" refreshError="1"/>
      <sheetData sheetId="1">
        <row r="25">
          <cell r="O25">
            <v>156536</v>
          </cell>
          <cell r="P25">
            <v>168642</v>
          </cell>
        </row>
        <row r="45">
          <cell r="O45">
            <v>19223</v>
          </cell>
          <cell r="P45">
            <v>156536</v>
          </cell>
        </row>
        <row r="46">
          <cell r="O46">
            <v>49</v>
          </cell>
          <cell r="P46">
            <v>213</v>
          </cell>
        </row>
      </sheetData>
      <sheetData sheetId="2"/>
      <sheetData sheetId="3"/>
      <sheetData sheetId="4"/>
      <sheetData sheetId="5"/>
      <sheetData sheetId="6"/>
      <sheetData sheetId="7"/>
      <sheetData sheetId="8" refreshError="1"/>
      <sheetData sheetId="9" refreshError="1"/>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sheetName val="DATOS"/>
      <sheetName val="C01.001"/>
      <sheetName val="C01.002"/>
      <sheetName val="C02.001"/>
      <sheetName val="C02.003"/>
      <sheetName val="C03.002"/>
      <sheetName val="C04.002"/>
      <sheetName val="C04-003"/>
      <sheetName val="C05.001"/>
      <sheetName val="C05.002"/>
      <sheetName val="C05.003"/>
    </sheetNames>
    <sheetDataSet>
      <sheetData sheetId="0" refreshError="1"/>
      <sheetData sheetId="1"/>
      <sheetData sheetId="2"/>
      <sheetData sheetId="3"/>
      <sheetData sheetId="4">
        <row r="24">
          <cell r="A24">
            <v>2016</v>
          </cell>
          <cell r="C24">
            <v>0.89500000000000002</v>
          </cell>
        </row>
        <row r="25">
          <cell r="A25">
            <v>2017</v>
          </cell>
          <cell r="C25">
            <v>0.96099999999999997</v>
          </cell>
        </row>
        <row r="26">
          <cell r="A26">
            <v>2018</v>
          </cell>
          <cell r="C26">
            <v>0.97299999999999998</v>
          </cell>
        </row>
        <row r="27">
          <cell r="A27">
            <v>2019</v>
          </cell>
          <cell r="C27">
            <v>0.88400000000000001</v>
          </cell>
        </row>
        <row r="28">
          <cell r="A28">
            <v>2020</v>
          </cell>
          <cell r="C28">
            <v>0.77162882259104637</v>
          </cell>
        </row>
      </sheetData>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sheetName val="DATOS"/>
      <sheetName val="C01.001"/>
      <sheetName val="C01.002"/>
      <sheetName val="C02.001"/>
      <sheetName val="C02.002"/>
      <sheetName val="C02.003"/>
      <sheetName val="C03.002"/>
      <sheetName val="C04.001"/>
      <sheetName val="C04.002"/>
      <sheetName val="C04-003"/>
      <sheetName val="C05.001"/>
      <sheetName val="C05.002"/>
      <sheetName val="C05.003"/>
    </sheetNames>
    <sheetDataSet>
      <sheetData sheetId="0"/>
      <sheetData sheetId="1"/>
      <sheetData sheetId="2"/>
      <sheetData sheetId="3"/>
      <sheetData sheetId="4"/>
      <sheetData sheetId="5"/>
      <sheetData sheetId="6"/>
      <sheetData sheetId="7"/>
      <sheetData sheetId="8">
        <row r="23">
          <cell r="B23">
            <v>2012</v>
          </cell>
          <cell r="C23">
            <v>2013</v>
          </cell>
          <cell r="D23">
            <v>2014</v>
          </cell>
          <cell r="E23">
            <v>2015</v>
          </cell>
          <cell r="F23">
            <v>2016</v>
          </cell>
          <cell r="G23">
            <v>2017</v>
          </cell>
          <cell r="H23">
            <v>2018</v>
          </cell>
        </row>
        <row r="24">
          <cell r="A24" t="str">
            <v>ASIGNADO</v>
          </cell>
          <cell r="B24">
            <v>342</v>
          </cell>
          <cell r="C24">
            <v>101</v>
          </cell>
          <cell r="D24">
            <v>0</v>
          </cell>
          <cell r="E24">
            <v>0</v>
          </cell>
          <cell r="F24">
            <v>0</v>
          </cell>
          <cell r="G24">
            <v>0</v>
          </cell>
          <cell r="H24">
            <v>0</v>
          </cell>
        </row>
        <row r="25">
          <cell r="A25" t="str">
            <v>CANCELADO</v>
          </cell>
          <cell r="B25">
            <v>0</v>
          </cell>
          <cell r="C25">
            <v>94</v>
          </cell>
          <cell r="D25">
            <v>259</v>
          </cell>
          <cell r="E25">
            <v>312</v>
          </cell>
          <cell r="F25">
            <v>345</v>
          </cell>
          <cell r="G25">
            <v>588</v>
          </cell>
          <cell r="H25">
            <v>590</v>
          </cell>
        </row>
        <row r="26">
          <cell r="A26" t="str">
            <v>GRADUADO</v>
          </cell>
          <cell r="B26">
            <v>46</v>
          </cell>
          <cell r="C26">
            <v>57</v>
          </cell>
          <cell r="D26">
            <v>9088</v>
          </cell>
          <cell r="E26">
            <v>8871</v>
          </cell>
          <cell r="F26">
            <v>9220</v>
          </cell>
          <cell r="G26">
            <v>9243</v>
          </cell>
          <cell r="H26">
            <v>9036</v>
          </cell>
        </row>
        <row r="27">
          <cell r="A27" t="str">
            <v>INSCRITO</v>
          </cell>
          <cell r="B27">
            <v>433</v>
          </cell>
          <cell r="C27">
            <v>432</v>
          </cell>
          <cell r="D27">
            <v>0</v>
          </cell>
          <cell r="E27">
            <v>37</v>
          </cell>
          <cell r="F27">
            <v>60</v>
          </cell>
          <cell r="G27">
            <v>0</v>
          </cell>
          <cell r="H27">
            <v>0</v>
          </cell>
        </row>
        <row r="28">
          <cell r="A28" t="str">
            <v>NUEVO</v>
          </cell>
          <cell r="B28">
            <v>240</v>
          </cell>
          <cell r="C28">
            <v>173</v>
          </cell>
          <cell r="D28">
            <v>72</v>
          </cell>
          <cell r="E28">
            <v>62</v>
          </cell>
          <cell r="F28">
            <v>36</v>
          </cell>
          <cell r="G28">
            <v>52</v>
          </cell>
          <cell r="H28">
            <v>16</v>
          </cell>
        </row>
        <row r="29">
          <cell r="A29" t="str">
            <v>PREMATRICULADO</v>
          </cell>
          <cell r="B29">
            <v>51</v>
          </cell>
          <cell r="C29">
            <v>1</v>
          </cell>
          <cell r="D29">
            <v>0</v>
          </cell>
          <cell r="E29">
            <v>0</v>
          </cell>
          <cell r="F29">
            <v>0</v>
          </cell>
          <cell r="G29">
            <v>0</v>
          </cell>
          <cell r="H29">
            <v>0</v>
          </cell>
        </row>
        <row r="30">
          <cell r="A30" t="str">
            <v>PROMOCIONADO</v>
          </cell>
          <cell r="B30">
            <v>3696</v>
          </cell>
          <cell r="C30">
            <v>266</v>
          </cell>
          <cell r="D30">
            <v>0</v>
          </cell>
          <cell r="E30">
            <v>0</v>
          </cell>
          <cell r="F30">
            <v>0</v>
          </cell>
          <cell r="G30">
            <v>0</v>
          </cell>
          <cell r="H30">
            <v>0</v>
          </cell>
        </row>
        <row r="31">
          <cell r="A31" t="str">
            <v>SIN CONTINUIDAD</v>
          </cell>
          <cell r="B31">
            <v>2461</v>
          </cell>
          <cell r="C31">
            <v>3531</v>
          </cell>
          <cell r="D31">
            <v>0</v>
          </cell>
          <cell r="E31">
            <v>0</v>
          </cell>
          <cell r="F31">
            <v>0</v>
          </cell>
          <cell r="G31">
            <v>0</v>
          </cell>
          <cell r="H31">
            <v>0</v>
          </cell>
        </row>
        <row r="32">
          <cell r="A32" t="str">
            <v>TRASLADADO</v>
          </cell>
          <cell r="B32">
            <v>127</v>
          </cell>
          <cell r="C32">
            <v>126</v>
          </cell>
          <cell r="D32">
            <v>0</v>
          </cell>
          <cell r="E32">
            <v>0</v>
          </cell>
          <cell r="F32">
            <v>0</v>
          </cell>
          <cell r="G32">
            <v>0</v>
          </cell>
          <cell r="H32">
            <v>0</v>
          </cell>
        </row>
      </sheetData>
      <sheetData sheetId="9"/>
      <sheetData sheetId="10"/>
      <sheetData sheetId="11"/>
      <sheetData sheetId="12"/>
      <sheetData sheetId="13"/>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sheetName val="DATOS"/>
      <sheetName val="C01.001"/>
      <sheetName val="C01.002"/>
      <sheetName val="C02.001"/>
      <sheetName val="C02.002"/>
      <sheetName val="C02.003"/>
      <sheetName val="C03.002"/>
      <sheetName val="C04.001"/>
      <sheetName val="C04.002"/>
      <sheetName val="C04-003"/>
      <sheetName val="C05.001"/>
      <sheetName val="C05.002"/>
      <sheetName val="C05.003"/>
    </sheetNames>
    <sheetDataSet>
      <sheetData sheetId="0" refreshError="1"/>
      <sheetData sheetId="1">
        <row r="37">
          <cell r="O37">
            <v>156536</v>
          </cell>
          <cell r="P37">
            <v>159101</v>
          </cell>
        </row>
      </sheetData>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sheetName val="DATOS"/>
      <sheetName val="C01.001"/>
      <sheetName val="C01.002"/>
      <sheetName val="C02.001"/>
      <sheetName val="C02.003"/>
      <sheetName val="C03.002"/>
      <sheetName val="C04.002"/>
      <sheetName val="C04-003"/>
      <sheetName val="C05.001"/>
      <sheetName val="C05.002"/>
      <sheetName val="C05.003"/>
    </sheetNames>
    <sheetDataSet>
      <sheetData sheetId="0"/>
      <sheetData sheetId="1">
        <row r="28">
          <cell r="S28">
            <v>148809</v>
          </cell>
          <cell r="T28">
            <v>154634</v>
          </cell>
        </row>
        <row r="36">
          <cell r="S36">
            <v>19492</v>
          </cell>
          <cell r="T36">
            <v>148809</v>
          </cell>
        </row>
      </sheetData>
      <sheetData sheetId="2"/>
      <sheetData sheetId="3"/>
      <sheetData sheetId="4"/>
      <sheetData sheetId="5"/>
      <sheetData sheetId="6"/>
      <sheetData sheetId="7"/>
      <sheetData sheetId="8"/>
      <sheetData sheetId="9"/>
      <sheetData sheetId="10"/>
      <sheetData sheetId="1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01.01.01"/>
      <sheetName val="D01.01.02"/>
      <sheetName val="D01.01.03"/>
      <sheetName val="D01.01.04"/>
      <sheetName val="D01.02"/>
      <sheetName val="D01.03"/>
      <sheetName val="Informe de compatibilidad"/>
    </sheetNames>
    <sheetDataSet>
      <sheetData sheetId="0">
        <row r="42">
          <cell r="K42" t="str">
            <v>año 2012</v>
          </cell>
          <cell r="L42">
            <v>0.90759999999999996</v>
          </cell>
        </row>
        <row r="43">
          <cell r="K43" t="str">
            <v>año 2013</v>
          </cell>
          <cell r="L43">
            <v>0.91</v>
          </cell>
        </row>
        <row r="44">
          <cell r="K44" t="str">
            <v>año 2014</v>
          </cell>
          <cell r="L44">
            <v>0.88</v>
          </cell>
        </row>
        <row r="45">
          <cell r="K45" t="str">
            <v>año 2015</v>
          </cell>
          <cell r="L45">
            <v>0.87</v>
          </cell>
        </row>
        <row r="46">
          <cell r="K46" t="str">
            <v>año 2016</v>
          </cell>
          <cell r="L46">
            <v>0.94</v>
          </cell>
        </row>
        <row r="47">
          <cell r="K47" t="str">
            <v>año 2017</v>
          </cell>
          <cell r="L47">
            <v>0.94</v>
          </cell>
        </row>
      </sheetData>
      <sheetData sheetId="1">
        <row r="32">
          <cell r="K32" t="str">
            <v>AÑO 2009</v>
          </cell>
          <cell r="L32">
            <v>0.87270000000000003</v>
          </cell>
        </row>
        <row r="33">
          <cell r="K33" t="str">
            <v>AÑO 2013</v>
          </cell>
          <cell r="L33">
            <v>0.93179999999999996</v>
          </cell>
        </row>
        <row r="34">
          <cell r="K34" t="str">
            <v>AÑO 2014</v>
          </cell>
          <cell r="L34">
            <v>0.9</v>
          </cell>
        </row>
        <row r="35">
          <cell r="K35" t="str">
            <v>AÑO 2015</v>
          </cell>
          <cell r="L35">
            <v>0.91800000000000004</v>
          </cell>
        </row>
        <row r="36">
          <cell r="K36" t="str">
            <v>AÑO 2016</v>
          </cell>
          <cell r="L36">
            <v>0.9</v>
          </cell>
        </row>
        <row r="37">
          <cell r="K37" t="str">
            <v>AÑO 2017</v>
          </cell>
          <cell r="L37">
            <v>1.05</v>
          </cell>
        </row>
      </sheetData>
      <sheetData sheetId="2">
        <row r="35">
          <cell r="K35" t="str">
            <v>año 2009</v>
          </cell>
          <cell r="L35">
            <v>0.84809999999999997</v>
          </cell>
        </row>
        <row r="36">
          <cell r="K36" t="str">
            <v>año 2012</v>
          </cell>
          <cell r="L36">
            <v>0.93369999999999997</v>
          </cell>
        </row>
        <row r="37">
          <cell r="K37" t="str">
            <v>año 2013</v>
          </cell>
          <cell r="L37">
            <v>0.93120000000000003</v>
          </cell>
        </row>
        <row r="38">
          <cell r="K38" t="str">
            <v xml:space="preserve">año 2014 </v>
          </cell>
          <cell r="L38">
            <v>0.91</v>
          </cell>
        </row>
        <row r="39">
          <cell r="K39" t="str">
            <v>año 2015</v>
          </cell>
          <cell r="L39">
            <v>0.87</v>
          </cell>
        </row>
        <row r="40">
          <cell r="K40" t="str">
            <v>año 2016</v>
          </cell>
          <cell r="L40">
            <v>0.95</v>
          </cell>
        </row>
        <row r="41">
          <cell r="K41" t="str">
            <v>año 2017</v>
          </cell>
          <cell r="L41">
            <v>0.96</v>
          </cell>
        </row>
      </sheetData>
      <sheetData sheetId="3"/>
      <sheetData sheetId="4"/>
      <sheetData sheetId="5"/>
      <sheetData sheetId="6"/>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5.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6.xml"/><Relationship Id="rId1" Type="http://schemas.openxmlformats.org/officeDocument/2006/relationships/printerSettings" Target="../printerSettings/printerSettings8.bin"/><Relationship Id="rId4" Type="http://schemas.openxmlformats.org/officeDocument/2006/relationships/comments" Target="../comments7.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7.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8.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9.xml"/><Relationship Id="rId1" Type="http://schemas.openxmlformats.org/officeDocument/2006/relationships/printerSettings" Target="../printerSettings/printerSettings11.bin"/><Relationship Id="rId4" Type="http://schemas.openxmlformats.org/officeDocument/2006/relationships/comments" Target="../comments10.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0.xml"/><Relationship Id="rId1" Type="http://schemas.openxmlformats.org/officeDocument/2006/relationships/printerSettings" Target="../printerSettings/printerSettings12.bin"/><Relationship Id="rId4" Type="http://schemas.openxmlformats.org/officeDocument/2006/relationships/comments" Target="../comments11.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1.xml"/><Relationship Id="rId1" Type="http://schemas.openxmlformats.org/officeDocument/2006/relationships/printerSettings" Target="../printerSettings/printerSettings13.bin"/><Relationship Id="rId4" Type="http://schemas.openxmlformats.org/officeDocument/2006/relationships/comments" Target="../comments12.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2.xml"/><Relationship Id="rId1" Type="http://schemas.openxmlformats.org/officeDocument/2006/relationships/printerSettings" Target="../printerSettings/printerSettings14.bin"/><Relationship Id="rId4" Type="http://schemas.openxmlformats.org/officeDocument/2006/relationships/comments" Target="../comments13.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3.xml"/><Relationship Id="rId1" Type="http://schemas.openxmlformats.org/officeDocument/2006/relationships/printerSettings" Target="../printerSettings/printerSettings15.bin"/><Relationship Id="rId4" Type="http://schemas.openxmlformats.org/officeDocument/2006/relationships/comments" Target="../comments14.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4.xml"/><Relationship Id="rId1" Type="http://schemas.openxmlformats.org/officeDocument/2006/relationships/printerSettings" Target="../printerSettings/printerSettings16.bin"/><Relationship Id="rId4" Type="http://schemas.openxmlformats.org/officeDocument/2006/relationships/comments" Target="../comments15.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5.xml"/><Relationship Id="rId1" Type="http://schemas.openxmlformats.org/officeDocument/2006/relationships/printerSettings" Target="../printerSettings/printerSettings17.bin"/><Relationship Id="rId4" Type="http://schemas.openxmlformats.org/officeDocument/2006/relationships/comments" Target="../comments16.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6.xml"/><Relationship Id="rId1" Type="http://schemas.openxmlformats.org/officeDocument/2006/relationships/printerSettings" Target="../printerSettings/printerSettings18.bin"/><Relationship Id="rId4" Type="http://schemas.openxmlformats.org/officeDocument/2006/relationships/comments" Target="../comments17.xml"/></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7.xml"/><Relationship Id="rId1" Type="http://schemas.openxmlformats.org/officeDocument/2006/relationships/printerSettings" Target="../printerSettings/printerSettings19.bin"/><Relationship Id="rId4" Type="http://schemas.openxmlformats.org/officeDocument/2006/relationships/comments" Target="../comments18.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9.vml"/><Relationship Id="rId2" Type="http://schemas.openxmlformats.org/officeDocument/2006/relationships/drawing" Target="../drawings/drawing18.xml"/><Relationship Id="rId1" Type="http://schemas.openxmlformats.org/officeDocument/2006/relationships/printerSettings" Target="../printerSettings/printerSettings20.bin"/><Relationship Id="rId4" Type="http://schemas.openxmlformats.org/officeDocument/2006/relationships/comments" Target="../comments19.xml"/></Relationships>
</file>

<file path=xl/worksheets/_rels/sheet27.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drawing" Target="../drawings/drawing19.xml"/></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1.vml"/><Relationship Id="rId2" Type="http://schemas.openxmlformats.org/officeDocument/2006/relationships/drawing" Target="../drawings/drawing20.xml"/><Relationship Id="rId1" Type="http://schemas.openxmlformats.org/officeDocument/2006/relationships/printerSettings" Target="../printerSettings/printerSettings21.bin"/><Relationship Id="rId4" Type="http://schemas.openxmlformats.org/officeDocument/2006/relationships/comments" Target="../comments21.xml"/></Relationships>
</file>

<file path=xl/worksheets/_rels/sheet29.xml.rels><?xml version="1.0" encoding="UTF-8" standalone="yes"?>
<Relationships xmlns="http://schemas.openxmlformats.org/package/2006/relationships"><Relationship Id="rId3" Type="http://schemas.openxmlformats.org/officeDocument/2006/relationships/vmlDrawing" Target="../drawings/vmlDrawing22.vml"/><Relationship Id="rId2" Type="http://schemas.openxmlformats.org/officeDocument/2006/relationships/drawing" Target="../drawings/drawing21.xml"/><Relationship Id="rId1" Type="http://schemas.openxmlformats.org/officeDocument/2006/relationships/printerSettings" Target="../printerSettings/printerSettings22.bin"/><Relationship Id="rId4" Type="http://schemas.openxmlformats.org/officeDocument/2006/relationships/comments" Target="../comments2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30.xml.rels><?xml version="1.0" encoding="UTF-8" standalone="yes"?>
<Relationships xmlns="http://schemas.openxmlformats.org/package/2006/relationships"><Relationship Id="rId3" Type="http://schemas.openxmlformats.org/officeDocument/2006/relationships/vmlDrawing" Target="../drawings/vmlDrawing23.vml"/><Relationship Id="rId2" Type="http://schemas.openxmlformats.org/officeDocument/2006/relationships/drawing" Target="../drawings/drawing22.xml"/><Relationship Id="rId1" Type="http://schemas.openxmlformats.org/officeDocument/2006/relationships/printerSettings" Target="../printerSettings/printerSettings23.bin"/><Relationship Id="rId4" Type="http://schemas.openxmlformats.org/officeDocument/2006/relationships/comments" Target="../comments23.xml"/></Relationships>
</file>

<file path=xl/worksheets/_rels/sheet31.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3.xml"/><Relationship Id="rId1" Type="http://schemas.openxmlformats.org/officeDocument/2006/relationships/printerSettings" Target="../printerSettings/printerSettings24.bin"/><Relationship Id="rId4" Type="http://schemas.openxmlformats.org/officeDocument/2006/relationships/comments" Target="../comments24.xml"/></Relationships>
</file>

<file path=xl/worksheets/_rels/sheet32.xml.rels><?xml version="1.0" encoding="UTF-8" standalone="yes"?>
<Relationships xmlns="http://schemas.openxmlformats.org/package/2006/relationships"><Relationship Id="rId3" Type="http://schemas.openxmlformats.org/officeDocument/2006/relationships/vmlDrawing" Target="../drawings/vmlDrawing25.vml"/><Relationship Id="rId2" Type="http://schemas.openxmlformats.org/officeDocument/2006/relationships/drawing" Target="../drawings/drawing24.xml"/><Relationship Id="rId1" Type="http://schemas.openxmlformats.org/officeDocument/2006/relationships/printerSettings" Target="../printerSettings/printerSettings25.bin"/><Relationship Id="rId4" Type="http://schemas.openxmlformats.org/officeDocument/2006/relationships/comments" Target="../comments25.xml"/></Relationships>
</file>

<file path=xl/worksheets/_rels/sheet33.xml.rels><?xml version="1.0" encoding="UTF-8" standalone="yes"?>
<Relationships xmlns="http://schemas.openxmlformats.org/package/2006/relationships"><Relationship Id="rId3" Type="http://schemas.openxmlformats.org/officeDocument/2006/relationships/vmlDrawing" Target="../drawings/vmlDrawing26.vml"/><Relationship Id="rId2" Type="http://schemas.openxmlformats.org/officeDocument/2006/relationships/drawing" Target="../drawings/drawing25.xml"/><Relationship Id="rId1" Type="http://schemas.openxmlformats.org/officeDocument/2006/relationships/printerSettings" Target="../printerSettings/printerSettings26.bin"/><Relationship Id="rId4" Type="http://schemas.openxmlformats.org/officeDocument/2006/relationships/comments" Target="../comments26.xml"/></Relationships>
</file>

<file path=xl/worksheets/_rels/sheet34.xml.rels><?xml version="1.0" encoding="UTF-8" standalone="yes"?>
<Relationships xmlns="http://schemas.openxmlformats.org/package/2006/relationships"><Relationship Id="rId3" Type="http://schemas.openxmlformats.org/officeDocument/2006/relationships/vmlDrawing" Target="../drawings/vmlDrawing27.vml"/><Relationship Id="rId2" Type="http://schemas.openxmlformats.org/officeDocument/2006/relationships/drawing" Target="../drawings/drawing26.xml"/><Relationship Id="rId1" Type="http://schemas.openxmlformats.org/officeDocument/2006/relationships/printerSettings" Target="../printerSettings/printerSettings27.bin"/><Relationship Id="rId4" Type="http://schemas.openxmlformats.org/officeDocument/2006/relationships/comments" Target="../comments27.xml"/></Relationships>
</file>

<file path=xl/worksheets/_rels/sheet35.xml.rels><?xml version="1.0" encoding="UTF-8" standalone="yes"?>
<Relationships xmlns="http://schemas.openxmlformats.org/package/2006/relationships"><Relationship Id="rId3" Type="http://schemas.openxmlformats.org/officeDocument/2006/relationships/vmlDrawing" Target="../drawings/vmlDrawing28.vml"/><Relationship Id="rId2" Type="http://schemas.openxmlformats.org/officeDocument/2006/relationships/drawing" Target="../drawings/drawing27.xml"/><Relationship Id="rId1" Type="http://schemas.openxmlformats.org/officeDocument/2006/relationships/printerSettings" Target="../printerSettings/printerSettings28.bin"/><Relationship Id="rId4" Type="http://schemas.openxmlformats.org/officeDocument/2006/relationships/comments" Target="../comments28.xml"/></Relationships>
</file>

<file path=xl/worksheets/_rels/sheet37.xml.rels><?xml version="1.0" encoding="UTF-8" standalone="yes"?>
<Relationships xmlns="http://schemas.openxmlformats.org/package/2006/relationships"><Relationship Id="rId3" Type="http://schemas.openxmlformats.org/officeDocument/2006/relationships/vmlDrawing" Target="../drawings/vmlDrawing29.vml"/><Relationship Id="rId2" Type="http://schemas.openxmlformats.org/officeDocument/2006/relationships/drawing" Target="../drawings/drawing28.xml"/><Relationship Id="rId1" Type="http://schemas.openxmlformats.org/officeDocument/2006/relationships/printerSettings" Target="../printerSettings/printerSettings29.bin"/><Relationship Id="rId4" Type="http://schemas.openxmlformats.org/officeDocument/2006/relationships/comments" Target="../comments29.xml"/></Relationships>
</file>

<file path=xl/worksheets/_rels/sheet38.xml.rels><?xml version="1.0" encoding="UTF-8" standalone="yes"?>
<Relationships xmlns="http://schemas.openxmlformats.org/package/2006/relationships"><Relationship Id="rId3" Type="http://schemas.openxmlformats.org/officeDocument/2006/relationships/vmlDrawing" Target="../drawings/vmlDrawing30.vml"/><Relationship Id="rId2" Type="http://schemas.openxmlformats.org/officeDocument/2006/relationships/drawing" Target="../drawings/drawing29.xml"/><Relationship Id="rId1" Type="http://schemas.openxmlformats.org/officeDocument/2006/relationships/printerSettings" Target="../printerSettings/printerSettings30.bin"/><Relationship Id="rId4" Type="http://schemas.openxmlformats.org/officeDocument/2006/relationships/comments" Target="../comments30.xml"/></Relationships>
</file>

<file path=xl/worksheets/_rels/sheet39.xml.rels><?xml version="1.0" encoding="UTF-8" standalone="yes"?>
<Relationships xmlns="http://schemas.openxmlformats.org/package/2006/relationships"><Relationship Id="rId3" Type="http://schemas.openxmlformats.org/officeDocument/2006/relationships/comments" Target="../comments31.xml"/><Relationship Id="rId2" Type="http://schemas.openxmlformats.org/officeDocument/2006/relationships/vmlDrawing" Target="../drawings/vmlDrawing31.vml"/><Relationship Id="rId1" Type="http://schemas.openxmlformats.org/officeDocument/2006/relationships/drawing" Target="../drawings/drawing30.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3" Type="http://schemas.openxmlformats.org/officeDocument/2006/relationships/vmlDrawing" Target="../drawings/vmlDrawing32.vml"/><Relationship Id="rId2" Type="http://schemas.openxmlformats.org/officeDocument/2006/relationships/drawing" Target="../drawings/drawing31.xml"/><Relationship Id="rId1" Type="http://schemas.openxmlformats.org/officeDocument/2006/relationships/printerSettings" Target="../printerSettings/printerSettings31.bin"/><Relationship Id="rId4" Type="http://schemas.openxmlformats.org/officeDocument/2006/relationships/comments" Target="../comments32.xml"/></Relationships>
</file>

<file path=xl/worksheets/_rels/sheet41.xml.rels><?xml version="1.0" encoding="UTF-8" standalone="yes"?>
<Relationships xmlns="http://schemas.openxmlformats.org/package/2006/relationships"><Relationship Id="rId3" Type="http://schemas.openxmlformats.org/officeDocument/2006/relationships/vmlDrawing" Target="../drawings/vmlDrawing33.vml"/><Relationship Id="rId2" Type="http://schemas.openxmlformats.org/officeDocument/2006/relationships/drawing" Target="../drawings/drawing32.xml"/><Relationship Id="rId1" Type="http://schemas.openxmlformats.org/officeDocument/2006/relationships/printerSettings" Target="../printerSettings/printerSettings32.bin"/><Relationship Id="rId4" Type="http://schemas.openxmlformats.org/officeDocument/2006/relationships/comments" Target="../comments33.xml"/></Relationships>
</file>

<file path=xl/worksheets/_rels/sheet42.xml.rels><?xml version="1.0" encoding="UTF-8" standalone="yes"?>
<Relationships xmlns="http://schemas.openxmlformats.org/package/2006/relationships"><Relationship Id="rId3" Type="http://schemas.openxmlformats.org/officeDocument/2006/relationships/vmlDrawing" Target="../drawings/vmlDrawing34.vml"/><Relationship Id="rId2" Type="http://schemas.openxmlformats.org/officeDocument/2006/relationships/drawing" Target="../drawings/drawing33.xml"/><Relationship Id="rId1" Type="http://schemas.openxmlformats.org/officeDocument/2006/relationships/printerSettings" Target="../printerSettings/printerSettings33.bin"/><Relationship Id="rId4" Type="http://schemas.openxmlformats.org/officeDocument/2006/relationships/comments" Target="../comments34.xml"/></Relationships>
</file>

<file path=xl/worksheets/_rels/sheet43.xml.rels><?xml version="1.0" encoding="UTF-8" standalone="yes"?>
<Relationships xmlns="http://schemas.openxmlformats.org/package/2006/relationships"><Relationship Id="rId3" Type="http://schemas.openxmlformats.org/officeDocument/2006/relationships/comments" Target="../comments35.xml"/><Relationship Id="rId2" Type="http://schemas.openxmlformats.org/officeDocument/2006/relationships/vmlDrawing" Target="../drawings/vmlDrawing35.vml"/><Relationship Id="rId1" Type="http://schemas.openxmlformats.org/officeDocument/2006/relationships/drawing" Target="../drawings/drawing34.xml"/></Relationships>
</file>

<file path=xl/worksheets/_rels/sheet45.xml.rels><?xml version="1.0" encoding="UTF-8" standalone="yes"?>
<Relationships xmlns="http://schemas.openxmlformats.org/package/2006/relationships"><Relationship Id="rId3" Type="http://schemas.openxmlformats.org/officeDocument/2006/relationships/vmlDrawing" Target="../drawings/vmlDrawing36.vml"/><Relationship Id="rId2" Type="http://schemas.openxmlformats.org/officeDocument/2006/relationships/drawing" Target="../drawings/drawing35.xml"/><Relationship Id="rId1" Type="http://schemas.openxmlformats.org/officeDocument/2006/relationships/printerSettings" Target="../printerSettings/printerSettings34.bin"/><Relationship Id="rId4" Type="http://schemas.openxmlformats.org/officeDocument/2006/relationships/comments" Target="../comments36.xml"/></Relationships>
</file>

<file path=xl/worksheets/_rels/sheet46.xml.rels><?xml version="1.0" encoding="UTF-8" standalone="yes"?>
<Relationships xmlns="http://schemas.openxmlformats.org/package/2006/relationships"><Relationship Id="rId3" Type="http://schemas.openxmlformats.org/officeDocument/2006/relationships/vmlDrawing" Target="../drawings/vmlDrawing37.vml"/><Relationship Id="rId2" Type="http://schemas.openxmlformats.org/officeDocument/2006/relationships/drawing" Target="../drawings/drawing36.xml"/><Relationship Id="rId1" Type="http://schemas.openxmlformats.org/officeDocument/2006/relationships/printerSettings" Target="../printerSettings/printerSettings35.bin"/><Relationship Id="rId4" Type="http://schemas.openxmlformats.org/officeDocument/2006/relationships/comments" Target="../comments37.xml"/></Relationships>
</file>

<file path=xl/worksheets/_rels/sheet47.xml.rels><?xml version="1.0" encoding="UTF-8" standalone="yes"?>
<Relationships xmlns="http://schemas.openxmlformats.org/package/2006/relationships"><Relationship Id="rId3" Type="http://schemas.openxmlformats.org/officeDocument/2006/relationships/vmlDrawing" Target="../drawings/vmlDrawing38.vml"/><Relationship Id="rId2" Type="http://schemas.openxmlformats.org/officeDocument/2006/relationships/drawing" Target="../drawings/drawing37.xml"/><Relationship Id="rId1" Type="http://schemas.openxmlformats.org/officeDocument/2006/relationships/printerSettings" Target="../printerSettings/printerSettings36.bin"/><Relationship Id="rId4" Type="http://schemas.openxmlformats.org/officeDocument/2006/relationships/comments" Target="../comments38.xml"/></Relationships>
</file>

<file path=xl/worksheets/_rels/sheet48.xml.rels><?xml version="1.0" encoding="UTF-8" standalone="yes"?>
<Relationships xmlns="http://schemas.openxmlformats.org/package/2006/relationships"><Relationship Id="rId3" Type="http://schemas.openxmlformats.org/officeDocument/2006/relationships/comments" Target="../comments39.xml"/><Relationship Id="rId2" Type="http://schemas.openxmlformats.org/officeDocument/2006/relationships/vmlDrawing" Target="../drawings/vmlDrawing39.vml"/><Relationship Id="rId1" Type="http://schemas.openxmlformats.org/officeDocument/2006/relationships/drawing" Target="../drawings/drawing38.xml"/></Relationships>
</file>

<file path=xl/worksheets/_rels/sheet49.xml.rels><?xml version="1.0" encoding="UTF-8" standalone="yes"?>
<Relationships xmlns="http://schemas.openxmlformats.org/package/2006/relationships"><Relationship Id="rId3" Type="http://schemas.openxmlformats.org/officeDocument/2006/relationships/vmlDrawing" Target="../drawings/vmlDrawing40.vml"/><Relationship Id="rId2" Type="http://schemas.openxmlformats.org/officeDocument/2006/relationships/drawing" Target="../drawings/drawing39.xml"/><Relationship Id="rId1" Type="http://schemas.openxmlformats.org/officeDocument/2006/relationships/printerSettings" Target="../printerSettings/printerSettings37.bin"/><Relationship Id="rId4" Type="http://schemas.openxmlformats.org/officeDocument/2006/relationships/comments" Target="../comments40.xml"/></Relationships>
</file>

<file path=xl/worksheets/_rels/sheet50.xml.rels><?xml version="1.0" encoding="UTF-8" standalone="yes"?>
<Relationships xmlns="http://schemas.openxmlformats.org/package/2006/relationships"><Relationship Id="rId3" Type="http://schemas.openxmlformats.org/officeDocument/2006/relationships/vmlDrawing" Target="../drawings/vmlDrawing41.vml"/><Relationship Id="rId2" Type="http://schemas.openxmlformats.org/officeDocument/2006/relationships/drawing" Target="../drawings/drawing40.xml"/><Relationship Id="rId1" Type="http://schemas.openxmlformats.org/officeDocument/2006/relationships/printerSettings" Target="../printerSettings/printerSettings38.bin"/><Relationship Id="rId4" Type="http://schemas.openxmlformats.org/officeDocument/2006/relationships/comments" Target="../comments41.xml"/></Relationships>
</file>

<file path=xl/worksheets/_rels/sheet51.xml.rels><?xml version="1.0" encoding="UTF-8" standalone="yes"?>
<Relationships xmlns="http://schemas.openxmlformats.org/package/2006/relationships"><Relationship Id="rId3" Type="http://schemas.openxmlformats.org/officeDocument/2006/relationships/vmlDrawing" Target="../drawings/vmlDrawing42.vml"/><Relationship Id="rId2" Type="http://schemas.openxmlformats.org/officeDocument/2006/relationships/drawing" Target="../drawings/drawing41.xml"/><Relationship Id="rId1" Type="http://schemas.openxmlformats.org/officeDocument/2006/relationships/printerSettings" Target="../printerSettings/printerSettings39.bin"/><Relationship Id="rId4" Type="http://schemas.openxmlformats.org/officeDocument/2006/relationships/comments" Target="../comments42.xml"/></Relationships>
</file>

<file path=xl/worksheets/_rels/sheet52.xml.rels><?xml version="1.0" encoding="UTF-8" standalone="yes"?>
<Relationships xmlns="http://schemas.openxmlformats.org/package/2006/relationships"><Relationship Id="rId3" Type="http://schemas.openxmlformats.org/officeDocument/2006/relationships/vmlDrawing" Target="../drawings/vmlDrawing43.vml"/><Relationship Id="rId2" Type="http://schemas.openxmlformats.org/officeDocument/2006/relationships/drawing" Target="../drawings/drawing42.xml"/><Relationship Id="rId1" Type="http://schemas.openxmlformats.org/officeDocument/2006/relationships/printerSettings" Target="../printerSettings/printerSettings40.bin"/><Relationship Id="rId4" Type="http://schemas.openxmlformats.org/officeDocument/2006/relationships/comments" Target="../comments43.xml"/></Relationships>
</file>

<file path=xl/worksheets/_rels/sheet53.xml.rels><?xml version="1.0" encoding="UTF-8" standalone="yes"?>
<Relationships xmlns="http://schemas.openxmlformats.org/package/2006/relationships"><Relationship Id="rId3" Type="http://schemas.openxmlformats.org/officeDocument/2006/relationships/vmlDrawing" Target="../drawings/vmlDrawing44.vml"/><Relationship Id="rId2" Type="http://schemas.openxmlformats.org/officeDocument/2006/relationships/drawing" Target="../drawings/drawing43.xml"/><Relationship Id="rId1" Type="http://schemas.openxmlformats.org/officeDocument/2006/relationships/printerSettings" Target="../printerSettings/printerSettings41.bin"/><Relationship Id="rId4" Type="http://schemas.openxmlformats.org/officeDocument/2006/relationships/comments" Target="../comments44.xml"/></Relationships>
</file>

<file path=xl/worksheets/_rels/sheet54.xml.rels><?xml version="1.0" encoding="UTF-8" standalone="yes"?>
<Relationships xmlns="http://schemas.openxmlformats.org/package/2006/relationships"><Relationship Id="rId3" Type="http://schemas.openxmlformats.org/officeDocument/2006/relationships/vmlDrawing" Target="../drawings/vmlDrawing45.vml"/><Relationship Id="rId2" Type="http://schemas.openxmlformats.org/officeDocument/2006/relationships/drawing" Target="../drawings/drawing44.xml"/><Relationship Id="rId1" Type="http://schemas.openxmlformats.org/officeDocument/2006/relationships/printerSettings" Target="../printerSettings/printerSettings42.bin"/><Relationship Id="rId4" Type="http://schemas.openxmlformats.org/officeDocument/2006/relationships/comments" Target="../comments45.xml"/></Relationships>
</file>

<file path=xl/worksheets/_rels/sheet55.xml.rels><?xml version="1.0" encoding="UTF-8" standalone="yes"?>
<Relationships xmlns="http://schemas.openxmlformats.org/package/2006/relationships"><Relationship Id="rId3" Type="http://schemas.openxmlformats.org/officeDocument/2006/relationships/comments" Target="../comments46.xml"/><Relationship Id="rId2" Type="http://schemas.openxmlformats.org/officeDocument/2006/relationships/vmlDrawing" Target="../drawings/vmlDrawing46.vml"/><Relationship Id="rId1" Type="http://schemas.openxmlformats.org/officeDocument/2006/relationships/drawing" Target="../drawings/drawing45.xml"/></Relationships>
</file>

<file path=xl/worksheets/_rels/sheet56.xml.rels><?xml version="1.0" encoding="UTF-8" standalone="yes"?>
<Relationships xmlns="http://schemas.openxmlformats.org/package/2006/relationships"><Relationship Id="rId3" Type="http://schemas.openxmlformats.org/officeDocument/2006/relationships/vmlDrawing" Target="../drawings/vmlDrawing47.vml"/><Relationship Id="rId2" Type="http://schemas.openxmlformats.org/officeDocument/2006/relationships/drawing" Target="../drawings/drawing46.xml"/><Relationship Id="rId1" Type="http://schemas.openxmlformats.org/officeDocument/2006/relationships/printerSettings" Target="../printerSettings/printerSettings43.bin"/><Relationship Id="rId4" Type="http://schemas.openxmlformats.org/officeDocument/2006/relationships/comments" Target="../comments47.xml"/></Relationships>
</file>

<file path=xl/worksheets/_rels/sheet57.xml.rels><?xml version="1.0" encoding="UTF-8" standalone="yes"?>
<Relationships xmlns="http://schemas.openxmlformats.org/package/2006/relationships"><Relationship Id="rId2" Type="http://schemas.openxmlformats.org/officeDocument/2006/relationships/drawing" Target="../drawings/drawing47.xml"/><Relationship Id="rId1" Type="http://schemas.openxmlformats.org/officeDocument/2006/relationships/printerSettings" Target="../printerSettings/printerSettings44.bin"/></Relationships>
</file>

<file path=xl/worksheets/_rels/sheet58.xml.rels><?xml version="1.0" encoding="UTF-8" standalone="yes"?>
<Relationships xmlns="http://schemas.openxmlformats.org/package/2006/relationships"><Relationship Id="rId3" Type="http://schemas.openxmlformats.org/officeDocument/2006/relationships/vmlDrawing" Target="../drawings/vmlDrawing48.vml"/><Relationship Id="rId2" Type="http://schemas.openxmlformats.org/officeDocument/2006/relationships/drawing" Target="../drawings/drawing48.xml"/><Relationship Id="rId1" Type="http://schemas.openxmlformats.org/officeDocument/2006/relationships/printerSettings" Target="../printerSettings/printerSettings45.bin"/><Relationship Id="rId4" Type="http://schemas.openxmlformats.org/officeDocument/2006/relationships/comments" Target="../comments48.xml"/></Relationships>
</file>

<file path=xl/worksheets/_rels/sheet59.xml.rels><?xml version="1.0" encoding="UTF-8" standalone="yes"?>
<Relationships xmlns="http://schemas.openxmlformats.org/package/2006/relationships"><Relationship Id="rId2" Type="http://schemas.openxmlformats.org/officeDocument/2006/relationships/drawing" Target="../drawings/drawing49.xml"/><Relationship Id="rId1" Type="http://schemas.openxmlformats.org/officeDocument/2006/relationships/printerSettings" Target="../printerSettings/printerSettings4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FF"/>
  </sheetPr>
  <dimension ref="A1:Z20"/>
  <sheetViews>
    <sheetView zoomScaleNormal="100" workbookViewId="0">
      <pane xSplit="3" ySplit="5" topLeftCell="G11" activePane="bottomRight" state="frozen"/>
      <selection pane="topRight" activeCell="O15" sqref="O15"/>
      <selection pane="bottomLeft" activeCell="O15" sqref="O15"/>
      <selection pane="bottomRight" activeCell="H13" sqref="H13"/>
    </sheetView>
  </sheetViews>
  <sheetFormatPr baseColWidth="10" defaultColWidth="11.42578125" defaultRowHeight="12.75" x14ac:dyDescent="0.2"/>
  <cols>
    <col min="1" max="1" width="24.7109375" style="158" customWidth="1"/>
    <col min="2" max="4" width="28.7109375" style="158" customWidth="1"/>
    <col min="5" max="5" width="36.7109375" style="17" customWidth="1"/>
    <col min="6" max="6" width="50.85546875" style="159" customWidth="1"/>
    <col min="7" max="7" width="51.7109375" style="159" customWidth="1"/>
    <col min="8" max="10" width="34.140625" style="41" customWidth="1"/>
    <col min="11" max="11" width="15.140625" style="158" customWidth="1"/>
    <col min="12" max="12" width="21.42578125" style="158" customWidth="1"/>
    <col min="13" max="14" width="11.5703125" style="158" customWidth="1"/>
    <col min="15" max="18" width="11.42578125" style="158"/>
    <col min="19" max="20" width="25.7109375" style="158" customWidth="1"/>
    <col min="21" max="21" width="33.28515625" customWidth="1"/>
  </cols>
  <sheetData>
    <row r="1" spans="1:26" ht="13.15" customHeight="1" x14ac:dyDescent="0.2">
      <c r="A1" s="1462"/>
      <c r="B1" s="136" t="s">
        <v>0</v>
      </c>
      <c r="C1" s="137"/>
      <c r="D1" s="137"/>
      <c r="E1" s="137"/>
      <c r="F1" s="137"/>
      <c r="G1" s="137"/>
      <c r="H1" s="137"/>
      <c r="I1" s="137"/>
      <c r="J1" s="137"/>
      <c r="K1" s="137"/>
      <c r="L1" s="137"/>
      <c r="M1" s="137"/>
      <c r="N1" s="137"/>
      <c r="O1" s="137"/>
      <c r="P1" s="137"/>
      <c r="Q1" s="137"/>
      <c r="R1" s="137"/>
      <c r="S1" s="137"/>
      <c r="T1" s="138"/>
    </row>
    <row r="2" spans="1:26" ht="13.15" customHeight="1" x14ac:dyDescent="0.2">
      <c r="A2" s="1462"/>
      <c r="B2" s="139"/>
      <c r="C2" s="140"/>
      <c r="D2" s="140"/>
      <c r="E2" s="140"/>
      <c r="F2" s="140"/>
      <c r="G2" s="140"/>
      <c r="H2" s="140"/>
      <c r="I2" s="140"/>
      <c r="J2" s="140"/>
      <c r="K2" s="140"/>
      <c r="L2" s="140"/>
      <c r="M2" s="140"/>
      <c r="N2" s="140"/>
      <c r="O2" s="140"/>
      <c r="P2" s="140"/>
      <c r="Q2" s="140"/>
      <c r="R2" s="140"/>
      <c r="S2" s="140"/>
      <c r="T2" s="141"/>
    </row>
    <row r="3" spans="1:26" ht="13.15" customHeight="1" x14ac:dyDescent="0.2">
      <c r="A3" s="1462"/>
      <c r="B3" s="139"/>
      <c r="C3" s="140"/>
      <c r="D3" s="140"/>
      <c r="E3" s="140"/>
      <c r="F3" s="140"/>
      <c r="G3" s="140"/>
      <c r="H3" s="140"/>
      <c r="I3" s="140"/>
      <c r="J3" s="140"/>
      <c r="K3" s="140"/>
      <c r="L3" s="140"/>
      <c r="M3" s="140"/>
      <c r="N3" s="140"/>
      <c r="O3" s="140"/>
      <c r="P3" s="140"/>
      <c r="Q3" s="140"/>
      <c r="R3" s="140"/>
      <c r="S3" s="140"/>
      <c r="T3" s="141"/>
    </row>
    <row r="4" spans="1:26" ht="51" x14ac:dyDescent="0.2">
      <c r="A4" s="1462"/>
      <c r="B4" s="142"/>
      <c r="C4" s="143"/>
      <c r="D4" s="143"/>
      <c r="E4" s="143"/>
      <c r="F4" s="143"/>
      <c r="G4" s="143"/>
      <c r="H4" s="143"/>
      <c r="I4" s="143"/>
      <c r="J4" s="143"/>
      <c r="K4" s="143"/>
      <c r="L4" s="143"/>
      <c r="M4" s="143"/>
      <c r="N4" s="143"/>
      <c r="O4" s="1268" t="s">
        <v>1</v>
      </c>
      <c r="P4" s="1463" t="s">
        <v>2</v>
      </c>
      <c r="Q4" s="1464"/>
      <c r="R4" s="1268" t="s">
        <v>3</v>
      </c>
      <c r="S4" s="143"/>
      <c r="T4" s="144"/>
    </row>
    <row r="5" spans="1:26" s="41" customFormat="1" ht="41.25" customHeight="1" x14ac:dyDescent="0.2">
      <c r="A5" s="1269" t="s">
        <v>4</v>
      </c>
      <c r="B5" s="1269" t="s">
        <v>5</v>
      </c>
      <c r="C5" s="1269" t="s">
        <v>6</v>
      </c>
      <c r="D5" s="1269" t="s">
        <v>7</v>
      </c>
      <c r="E5" s="1269" t="s">
        <v>8</v>
      </c>
      <c r="F5" s="1269" t="s">
        <v>9</v>
      </c>
      <c r="G5" s="1269" t="s">
        <v>10</v>
      </c>
      <c r="H5" s="1269" t="s">
        <v>11</v>
      </c>
      <c r="I5" s="1269" t="s">
        <v>12</v>
      </c>
      <c r="J5" s="1269" t="s">
        <v>13</v>
      </c>
      <c r="K5" s="1269" t="s">
        <v>14</v>
      </c>
      <c r="L5" s="160" t="s">
        <v>15</v>
      </c>
      <c r="M5" s="1269" t="s">
        <v>16</v>
      </c>
      <c r="N5" s="1269" t="s">
        <v>17</v>
      </c>
      <c r="O5" s="1269" t="s">
        <v>18</v>
      </c>
      <c r="P5" s="1465" t="s">
        <v>19</v>
      </c>
      <c r="Q5" s="1466"/>
      <c r="R5" s="1269" t="s">
        <v>20</v>
      </c>
      <c r="S5" s="160" t="s">
        <v>21</v>
      </c>
      <c r="T5" s="160" t="s">
        <v>22</v>
      </c>
      <c r="U5" s="160" t="s">
        <v>23</v>
      </c>
    </row>
    <row r="6" spans="1:26" s="41" customFormat="1" ht="90" thickBot="1" x14ac:dyDescent="0.25">
      <c r="A6" s="132" t="s">
        <v>24</v>
      </c>
      <c r="B6" s="132" t="s">
        <v>25</v>
      </c>
      <c r="C6" s="132" t="s">
        <v>26</v>
      </c>
      <c r="D6" s="133" t="s">
        <v>27</v>
      </c>
      <c r="E6" s="133" t="s">
        <v>28</v>
      </c>
      <c r="F6" s="134" t="b">
        <v>1</v>
      </c>
      <c r="G6" s="134" t="s">
        <v>29</v>
      </c>
      <c r="H6" s="132" t="s">
        <v>30</v>
      </c>
      <c r="I6" s="132" t="s">
        <v>31</v>
      </c>
      <c r="J6" s="132" t="s">
        <v>32</v>
      </c>
      <c r="K6" s="132" t="s">
        <v>33</v>
      </c>
      <c r="L6" s="132" t="s">
        <v>34</v>
      </c>
      <c r="M6" s="135">
        <v>1</v>
      </c>
      <c r="N6" s="135">
        <v>0.9</v>
      </c>
      <c r="O6" s="145" t="s">
        <v>35</v>
      </c>
      <c r="P6" s="146" t="s">
        <v>36</v>
      </c>
      <c r="Q6" s="147" t="s">
        <v>37</v>
      </c>
      <c r="R6" s="148" t="s">
        <v>38</v>
      </c>
      <c r="S6" s="132" t="s">
        <v>39</v>
      </c>
      <c r="T6" s="132" t="s">
        <v>40</v>
      </c>
    </row>
    <row r="7" spans="1:26" ht="179.25" customHeight="1" thickBot="1" x14ac:dyDescent="0.25">
      <c r="A7" s="132" t="s">
        <v>24</v>
      </c>
      <c r="B7" s="132" t="s">
        <v>25</v>
      </c>
      <c r="C7" s="132" t="s">
        <v>41</v>
      </c>
      <c r="D7" s="133" t="s">
        <v>42</v>
      </c>
      <c r="E7" s="133" t="s">
        <v>43</v>
      </c>
      <c r="F7" s="134" t="s">
        <v>44</v>
      </c>
      <c r="G7" s="134" t="s">
        <v>45</v>
      </c>
      <c r="H7" s="132" t="s">
        <v>46</v>
      </c>
      <c r="I7" s="132" t="s">
        <v>47</v>
      </c>
      <c r="J7" s="132" t="s">
        <v>48</v>
      </c>
      <c r="K7" s="132" t="s">
        <v>33</v>
      </c>
      <c r="L7" s="132" t="s">
        <v>34</v>
      </c>
      <c r="M7" s="135">
        <v>1</v>
      </c>
      <c r="N7" s="135">
        <v>0.8</v>
      </c>
      <c r="O7" s="145" t="s">
        <v>35</v>
      </c>
      <c r="P7" s="146" t="s">
        <v>36</v>
      </c>
      <c r="Q7" s="147" t="s">
        <v>37</v>
      </c>
      <c r="R7" s="148" t="s">
        <v>38</v>
      </c>
      <c r="S7" s="132" t="s">
        <v>39</v>
      </c>
      <c r="T7" s="132" t="s">
        <v>40</v>
      </c>
    </row>
    <row r="8" spans="1:26" ht="87.75" customHeight="1" thickBot="1" x14ac:dyDescent="0.25">
      <c r="A8" s="132" t="s">
        <v>24</v>
      </c>
      <c r="B8" s="132" t="s">
        <v>49</v>
      </c>
      <c r="C8" s="132" t="s">
        <v>50</v>
      </c>
      <c r="D8" s="133" t="s">
        <v>51</v>
      </c>
      <c r="E8" s="133" t="s">
        <v>52</v>
      </c>
      <c r="F8" s="134" t="s">
        <v>53</v>
      </c>
      <c r="G8" s="134" t="s">
        <v>54</v>
      </c>
      <c r="H8" s="132" t="s">
        <v>55</v>
      </c>
      <c r="I8" s="132" t="s">
        <v>56</v>
      </c>
      <c r="J8" s="132" t="s">
        <v>57</v>
      </c>
      <c r="K8" s="132" t="s">
        <v>33</v>
      </c>
      <c r="L8" s="132" t="s">
        <v>34</v>
      </c>
      <c r="M8" s="135">
        <v>1</v>
      </c>
      <c r="N8" s="135">
        <v>1</v>
      </c>
      <c r="O8" s="145" t="s">
        <v>35</v>
      </c>
      <c r="P8" s="146" t="s">
        <v>37</v>
      </c>
      <c r="Q8" s="147" t="s">
        <v>36</v>
      </c>
      <c r="R8" s="148" t="s">
        <v>38</v>
      </c>
      <c r="S8" s="132" t="s">
        <v>39</v>
      </c>
      <c r="T8" s="132" t="s">
        <v>40</v>
      </c>
    </row>
    <row r="9" spans="1:26" ht="64.5" customHeight="1" thickBot="1" x14ac:dyDescent="0.25">
      <c r="A9" s="132" t="s">
        <v>24</v>
      </c>
      <c r="B9" s="132" t="s">
        <v>49</v>
      </c>
      <c r="C9" s="132" t="s">
        <v>58</v>
      </c>
      <c r="D9" s="132" t="s">
        <v>59</v>
      </c>
      <c r="E9" s="133" t="s">
        <v>60</v>
      </c>
      <c r="F9" s="134" t="s">
        <v>61</v>
      </c>
      <c r="G9" s="134" t="s">
        <v>62</v>
      </c>
      <c r="H9" s="132" t="s">
        <v>63</v>
      </c>
      <c r="I9" s="132" t="s">
        <v>64</v>
      </c>
      <c r="J9" s="132" t="s">
        <v>57</v>
      </c>
      <c r="K9" s="132" t="s">
        <v>33</v>
      </c>
      <c r="L9" s="132" t="s">
        <v>34</v>
      </c>
      <c r="M9" s="135">
        <v>1</v>
      </c>
      <c r="N9" s="135">
        <v>0.9</v>
      </c>
      <c r="O9" s="145" t="s">
        <v>65</v>
      </c>
      <c r="P9" s="146" t="s">
        <v>66</v>
      </c>
      <c r="Q9" s="147" t="s">
        <v>67</v>
      </c>
      <c r="R9" s="148" t="s">
        <v>68</v>
      </c>
      <c r="S9" s="132" t="s">
        <v>39</v>
      </c>
      <c r="T9" s="132" t="s">
        <v>40</v>
      </c>
      <c r="U9" s="51"/>
    </row>
    <row r="10" spans="1:26" ht="179.25" thickBot="1" x14ac:dyDescent="0.25">
      <c r="A10" s="132" t="s">
        <v>24</v>
      </c>
      <c r="B10" s="132" t="s">
        <v>49</v>
      </c>
      <c r="C10" s="132" t="s">
        <v>69</v>
      </c>
      <c r="D10" s="132" t="s">
        <v>70</v>
      </c>
      <c r="E10" s="133" t="s">
        <v>71</v>
      </c>
      <c r="F10" s="134" t="s">
        <v>72</v>
      </c>
      <c r="G10" s="134" t="s">
        <v>73</v>
      </c>
      <c r="H10" s="132" t="s">
        <v>74</v>
      </c>
      <c r="I10" s="132" t="s">
        <v>75</v>
      </c>
      <c r="J10" s="132" t="s">
        <v>57</v>
      </c>
      <c r="K10" s="132" t="s">
        <v>33</v>
      </c>
      <c r="L10" s="132" t="s">
        <v>76</v>
      </c>
      <c r="M10" s="135">
        <v>0.8</v>
      </c>
      <c r="N10" s="135">
        <v>1</v>
      </c>
      <c r="O10" s="145" t="s">
        <v>77</v>
      </c>
      <c r="P10" s="146" t="s">
        <v>36</v>
      </c>
      <c r="Q10" s="147" t="s">
        <v>78</v>
      </c>
      <c r="R10" s="148" t="s">
        <v>38</v>
      </c>
      <c r="S10" s="132" t="s">
        <v>39</v>
      </c>
      <c r="T10" s="132" t="s">
        <v>40</v>
      </c>
      <c r="X10">
        <v>192000</v>
      </c>
      <c r="Y10">
        <v>172000</v>
      </c>
      <c r="Z10">
        <f>Y10/X10*100</f>
        <v>89.583333333333343</v>
      </c>
    </row>
    <row r="11" spans="1:26" s="153" customFormat="1" ht="124.5" customHeight="1" thickBot="1" x14ac:dyDescent="0.25">
      <c r="A11" s="1270" t="s">
        <v>24</v>
      </c>
      <c r="B11" s="1270" t="s">
        <v>79</v>
      </c>
      <c r="C11" s="1270" t="s">
        <v>80</v>
      </c>
      <c r="D11" s="132" t="s">
        <v>81</v>
      </c>
      <c r="E11" s="1271" t="s">
        <v>82</v>
      </c>
      <c r="F11" s="1272" t="s">
        <v>83</v>
      </c>
      <c r="G11" s="1272" t="s">
        <v>84</v>
      </c>
      <c r="H11" s="1270" t="s">
        <v>85</v>
      </c>
      <c r="I11" s="1270" t="s">
        <v>86</v>
      </c>
      <c r="J11" s="1270" t="s">
        <v>87</v>
      </c>
      <c r="K11" s="1270" t="s">
        <v>33</v>
      </c>
      <c r="L11" s="1270" t="s">
        <v>88</v>
      </c>
      <c r="M11" s="1273">
        <v>0.9</v>
      </c>
      <c r="N11" s="1273">
        <v>0.95</v>
      </c>
      <c r="O11" s="149"/>
      <c r="P11" s="150"/>
      <c r="Q11" s="151"/>
      <c r="R11" s="152"/>
      <c r="S11" s="132" t="s">
        <v>39</v>
      </c>
      <c r="T11" s="132" t="s">
        <v>40</v>
      </c>
      <c r="U11" s="1274"/>
      <c r="V11" s="1274"/>
      <c r="W11" s="1274"/>
      <c r="X11" s="1274"/>
      <c r="Y11" s="1274"/>
      <c r="Z11" s="1274"/>
    </row>
    <row r="12" spans="1:26" ht="102.75" customHeight="1" thickBot="1" x14ac:dyDescent="0.25">
      <c r="A12" s="132" t="s">
        <v>24</v>
      </c>
      <c r="B12" s="132" t="s">
        <v>89</v>
      </c>
      <c r="C12" s="132" t="s">
        <v>90</v>
      </c>
      <c r="D12" s="132" t="s">
        <v>91</v>
      </c>
      <c r="E12" s="133" t="s">
        <v>92</v>
      </c>
      <c r="F12" s="134" t="s">
        <v>93</v>
      </c>
      <c r="G12" s="132" t="s">
        <v>94</v>
      </c>
      <c r="H12" s="132" t="s">
        <v>95</v>
      </c>
      <c r="I12" s="132" t="s">
        <v>96</v>
      </c>
      <c r="J12" s="132" t="s">
        <v>57</v>
      </c>
      <c r="K12" s="132" t="s">
        <v>97</v>
      </c>
      <c r="L12" s="132" t="s">
        <v>34</v>
      </c>
      <c r="M12" s="135">
        <v>1</v>
      </c>
      <c r="N12" s="135">
        <v>1</v>
      </c>
      <c r="O12" s="154"/>
      <c r="P12" s="146"/>
      <c r="Q12" s="147"/>
      <c r="R12" s="148"/>
      <c r="S12" s="132" t="s">
        <v>39</v>
      </c>
      <c r="T12" s="132" t="s">
        <v>40</v>
      </c>
    </row>
    <row r="13" spans="1:26" s="153" customFormat="1" ht="140.25" customHeight="1" thickBot="1" x14ac:dyDescent="0.25">
      <c r="A13" s="1270" t="s">
        <v>24</v>
      </c>
      <c r="B13" s="1270" t="s">
        <v>89</v>
      </c>
      <c r="C13" s="1270" t="s">
        <v>98</v>
      </c>
      <c r="D13" s="1270" t="s">
        <v>99</v>
      </c>
      <c r="E13" s="1271" t="s">
        <v>100</v>
      </c>
      <c r="F13" s="1272" t="s">
        <v>101</v>
      </c>
      <c r="G13" s="1272" t="s">
        <v>102</v>
      </c>
      <c r="H13" s="1270" t="s">
        <v>103</v>
      </c>
      <c r="I13" s="1270" t="s">
        <v>104</v>
      </c>
      <c r="J13" s="1270" t="s">
        <v>105</v>
      </c>
      <c r="K13" s="1270" t="s">
        <v>33</v>
      </c>
      <c r="L13" s="1270" t="s">
        <v>76</v>
      </c>
      <c r="M13" s="1273">
        <v>0.9</v>
      </c>
      <c r="N13" s="1273">
        <v>1</v>
      </c>
      <c r="O13" s="145" t="s">
        <v>106</v>
      </c>
      <c r="P13" s="146" t="s">
        <v>107</v>
      </c>
      <c r="Q13" s="147" t="s">
        <v>108</v>
      </c>
      <c r="R13" s="148" t="s">
        <v>109</v>
      </c>
      <c r="S13" s="132" t="s">
        <v>39</v>
      </c>
      <c r="T13" s="132" t="s">
        <v>40</v>
      </c>
      <c r="U13" s="1274"/>
      <c r="V13" s="1274"/>
      <c r="W13" s="1274"/>
      <c r="X13" s="1274"/>
      <c r="Y13" s="1274"/>
      <c r="Z13" s="1274"/>
    </row>
    <row r="14" spans="1:26" ht="90" thickBot="1" x14ac:dyDescent="0.25">
      <c r="A14" s="132" t="s">
        <v>24</v>
      </c>
      <c r="B14" s="132" t="s">
        <v>79</v>
      </c>
      <c r="C14" s="132" t="s">
        <v>110</v>
      </c>
      <c r="D14" s="132" t="s">
        <v>111</v>
      </c>
      <c r="E14" s="133" t="s">
        <v>112</v>
      </c>
      <c r="F14" s="134" t="s">
        <v>113</v>
      </c>
      <c r="G14" s="134" t="s">
        <v>114</v>
      </c>
      <c r="H14" s="132" t="s">
        <v>115</v>
      </c>
      <c r="I14" s="132" t="s">
        <v>116</v>
      </c>
      <c r="J14" s="132" t="s">
        <v>57</v>
      </c>
      <c r="K14" s="132" t="s">
        <v>33</v>
      </c>
      <c r="L14" s="132" t="s">
        <v>117</v>
      </c>
      <c r="M14" s="135">
        <v>1</v>
      </c>
      <c r="N14" s="135">
        <v>1</v>
      </c>
      <c r="O14" s="145" t="s">
        <v>118</v>
      </c>
      <c r="P14" s="146" t="s">
        <v>119</v>
      </c>
      <c r="Q14" s="147" t="s">
        <v>120</v>
      </c>
      <c r="R14" s="148" t="s">
        <v>121</v>
      </c>
      <c r="S14" s="132" t="s">
        <v>39</v>
      </c>
      <c r="T14" s="132" t="s">
        <v>40</v>
      </c>
      <c r="U14" s="132"/>
    </row>
    <row r="15" spans="1:26" s="12" customFormat="1" ht="97.5" customHeight="1" thickBot="1" x14ac:dyDescent="0.25">
      <c r="A15" s="14" t="s">
        <v>24</v>
      </c>
      <c r="B15" s="14" t="s">
        <v>89</v>
      </c>
      <c r="C15" s="14" t="s">
        <v>122</v>
      </c>
      <c r="D15" s="14"/>
      <c r="E15" s="133" t="s">
        <v>123</v>
      </c>
      <c r="F15" s="134" t="s">
        <v>124</v>
      </c>
      <c r="G15" s="134" t="s">
        <v>125</v>
      </c>
      <c r="H15" s="132" t="s">
        <v>126</v>
      </c>
      <c r="I15" s="132"/>
      <c r="J15" s="132"/>
      <c r="K15" s="132" t="s">
        <v>127</v>
      </c>
      <c r="L15" s="132" t="s">
        <v>128</v>
      </c>
      <c r="M15" s="135"/>
      <c r="N15" s="135"/>
      <c r="O15" s="149"/>
      <c r="P15" s="150"/>
      <c r="Q15" s="151"/>
      <c r="R15" s="152"/>
      <c r="S15" s="14" t="s">
        <v>129</v>
      </c>
      <c r="T15" s="14" t="s">
        <v>130</v>
      </c>
      <c r="U15" s="15"/>
    </row>
    <row r="16" spans="1:26" s="12" customFormat="1" ht="97.5" customHeight="1" thickBot="1" x14ac:dyDescent="0.25">
      <c r="A16" s="14" t="s">
        <v>24</v>
      </c>
      <c r="B16" s="14" t="s">
        <v>89</v>
      </c>
      <c r="C16" s="14" t="s">
        <v>131</v>
      </c>
      <c r="D16" s="14"/>
      <c r="E16" s="133" t="s">
        <v>132</v>
      </c>
      <c r="F16" s="134" t="s">
        <v>133</v>
      </c>
      <c r="G16" s="134" t="s">
        <v>134</v>
      </c>
      <c r="H16" s="132" t="s">
        <v>135</v>
      </c>
      <c r="I16" s="132"/>
      <c r="J16" s="132"/>
      <c r="K16" s="132" t="s">
        <v>127</v>
      </c>
      <c r="L16" s="132" t="s">
        <v>136</v>
      </c>
      <c r="M16" s="135"/>
      <c r="N16" s="135"/>
      <c r="O16" s="149"/>
      <c r="P16" s="150"/>
      <c r="Q16" s="151"/>
      <c r="R16" s="152"/>
      <c r="S16" s="14" t="s">
        <v>129</v>
      </c>
      <c r="T16" s="14" t="s">
        <v>130</v>
      </c>
      <c r="U16" s="15"/>
    </row>
    <row r="17" spans="1:21" s="12" customFormat="1" ht="97.5" customHeight="1" thickBot="1" x14ac:dyDescent="0.25">
      <c r="A17" s="14" t="s">
        <v>24</v>
      </c>
      <c r="B17" s="14" t="s">
        <v>89</v>
      </c>
      <c r="C17" s="14" t="s">
        <v>137</v>
      </c>
      <c r="D17" s="14"/>
      <c r="E17" s="133" t="s">
        <v>138</v>
      </c>
      <c r="F17" s="134" t="s">
        <v>139</v>
      </c>
      <c r="G17" s="134" t="s">
        <v>140</v>
      </c>
      <c r="H17" s="132" t="s">
        <v>141</v>
      </c>
      <c r="I17" s="132"/>
      <c r="J17" s="132"/>
      <c r="K17" s="132" t="s">
        <v>127</v>
      </c>
      <c r="L17" s="132" t="s">
        <v>136</v>
      </c>
      <c r="M17" s="135"/>
      <c r="N17" s="135"/>
      <c r="O17" s="149"/>
      <c r="P17" s="150"/>
      <c r="Q17" s="151"/>
      <c r="R17" s="152"/>
      <c r="S17" s="14" t="s">
        <v>129</v>
      </c>
      <c r="T17" s="14" t="s">
        <v>130</v>
      </c>
      <c r="U17" s="15"/>
    </row>
    <row r="18" spans="1:21" s="153" customFormat="1" ht="114.75" customHeight="1" thickBot="1" x14ac:dyDescent="0.25">
      <c r="A18" s="1270" t="s">
        <v>24</v>
      </c>
      <c r="B18" s="1270" t="s">
        <v>142</v>
      </c>
      <c r="C18" s="1270" t="s">
        <v>143</v>
      </c>
      <c r="D18" s="1270"/>
      <c r="E18" s="1271" t="s">
        <v>144</v>
      </c>
      <c r="F18" s="1272" t="s">
        <v>145</v>
      </c>
      <c r="G18" s="1272" t="s">
        <v>146</v>
      </c>
      <c r="H18" s="1270" t="s">
        <v>147</v>
      </c>
      <c r="I18" s="1270"/>
      <c r="J18" s="1270"/>
      <c r="K18" s="1270" t="s">
        <v>33</v>
      </c>
      <c r="L18" s="1270" t="s">
        <v>148</v>
      </c>
      <c r="M18" s="1273">
        <v>0.04</v>
      </c>
      <c r="N18" s="1273">
        <v>0.1</v>
      </c>
      <c r="O18" s="145" t="s">
        <v>118</v>
      </c>
      <c r="P18" s="146" t="s">
        <v>119</v>
      </c>
      <c r="Q18" s="147" t="s">
        <v>149</v>
      </c>
      <c r="R18" s="148" t="s">
        <v>150</v>
      </c>
      <c r="S18" s="132" t="s">
        <v>151</v>
      </c>
      <c r="T18" s="132" t="s">
        <v>152</v>
      </c>
      <c r="U18" s="1274"/>
    </row>
    <row r="19" spans="1:21" s="153" customFormat="1" ht="103.5" customHeight="1" thickBot="1" x14ac:dyDescent="0.25">
      <c r="A19" s="1270" t="s">
        <v>24</v>
      </c>
      <c r="B19" s="1270" t="s">
        <v>153</v>
      </c>
      <c r="C19" s="1270" t="s">
        <v>154</v>
      </c>
      <c r="D19" s="1270"/>
      <c r="E19" s="1271" t="s">
        <v>155</v>
      </c>
      <c r="F19" s="1272" t="s">
        <v>156</v>
      </c>
      <c r="G19" s="1272" t="s">
        <v>157</v>
      </c>
      <c r="H19" s="1270" t="s">
        <v>158</v>
      </c>
      <c r="I19" s="1270"/>
      <c r="J19" s="1270"/>
      <c r="K19" s="1270" t="s">
        <v>33</v>
      </c>
      <c r="L19" s="1270" t="s">
        <v>159</v>
      </c>
      <c r="M19" s="1273" t="s">
        <v>160</v>
      </c>
      <c r="N19" s="1273">
        <v>0.5</v>
      </c>
      <c r="O19" s="155">
        <v>1</v>
      </c>
      <c r="P19" s="156">
        <v>0.5</v>
      </c>
      <c r="Q19" s="157">
        <v>0.99</v>
      </c>
      <c r="R19" s="152" t="s">
        <v>161</v>
      </c>
      <c r="S19" s="132" t="s">
        <v>151</v>
      </c>
      <c r="T19" s="132" t="s">
        <v>152</v>
      </c>
      <c r="U19" s="1274"/>
    </row>
    <row r="20" spans="1:21" s="153" customFormat="1" ht="121.5" customHeight="1" thickBot="1" x14ac:dyDescent="0.25">
      <c r="A20" s="1270" t="s">
        <v>24</v>
      </c>
      <c r="B20" s="1270" t="s">
        <v>142</v>
      </c>
      <c r="C20" s="1270" t="s">
        <v>162</v>
      </c>
      <c r="D20" s="1270"/>
      <c r="E20" s="1271" t="s">
        <v>163</v>
      </c>
      <c r="F20" s="1272" t="s">
        <v>164</v>
      </c>
      <c r="G20" s="1272" t="s">
        <v>165</v>
      </c>
      <c r="H20" s="1270" t="s">
        <v>166</v>
      </c>
      <c r="I20" s="1270"/>
      <c r="J20" s="1270"/>
      <c r="K20" s="1270" t="s">
        <v>33</v>
      </c>
      <c r="L20" s="1270" t="s">
        <v>167</v>
      </c>
      <c r="M20" s="1273">
        <v>0.3</v>
      </c>
      <c r="N20" s="1273">
        <v>1</v>
      </c>
      <c r="O20" s="149"/>
      <c r="P20" s="150"/>
      <c r="Q20" s="151"/>
      <c r="R20" s="152"/>
      <c r="S20" s="132" t="s">
        <v>151</v>
      </c>
      <c r="T20" s="132" t="s">
        <v>152</v>
      </c>
      <c r="U20" s="1274"/>
    </row>
  </sheetData>
  <autoFilter ref="B5:T5" xr:uid="{00000000-0009-0000-0000-000000000000}"/>
  <mergeCells count="3">
    <mergeCell ref="A1:A4"/>
    <mergeCell ref="P4:Q4"/>
    <mergeCell ref="P5:Q5"/>
  </mergeCells>
  <pageMargins left="0.7" right="0.7" top="0.75" bottom="0.75" header="0.3" footer="0.3"/>
  <pageSetup orientation="portrait" horizontalDpi="4294967292" r:id="rId1"/>
  <drawing r:id="rId2"/>
  <legacyDrawing r:id="rId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Q37"/>
  <sheetViews>
    <sheetView zoomScale="90" zoomScaleNormal="90" workbookViewId="0">
      <selection activeCell="F6" sqref="F6:H7"/>
    </sheetView>
  </sheetViews>
  <sheetFormatPr baseColWidth="10" defaultColWidth="11.42578125" defaultRowHeight="12.75" x14ac:dyDescent="0.2"/>
  <cols>
    <col min="2" max="2" width="9" style="158" customWidth="1"/>
    <col min="3" max="3" width="9.7109375" style="158" customWidth="1"/>
    <col min="4" max="4" width="8.85546875" style="158" customWidth="1"/>
    <col min="5" max="5" width="41" style="808" customWidth="1"/>
    <col min="6" max="6" width="15" customWidth="1"/>
    <col min="7" max="7" width="12.85546875" customWidth="1"/>
    <col min="8" max="8" width="12.7109375" customWidth="1"/>
    <col min="9" max="9" width="11.85546875" customWidth="1"/>
    <col min="10" max="10" width="15.140625" customWidth="1"/>
    <col min="11" max="11" width="10.85546875" bestFit="1" customWidth="1"/>
    <col min="12" max="12" width="10.140625" bestFit="1" customWidth="1"/>
    <col min="13" max="13" width="7.42578125" bestFit="1" customWidth="1"/>
  </cols>
  <sheetData>
    <row r="1" spans="1:12" ht="15" thickBot="1" x14ac:dyDescent="0.25">
      <c r="A1" s="1661"/>
      <c r="B1" s="1706"/>
      <c r="C1" s="1706"/>
      <c r="D1" s="1706"/>
      <c r="E1" s="1706"/>
      <c r="F1" s="1706"/>
      <c r="G1" s="1706"/>
      <c r="H1" s="1706"/>
      <c r="I1" s="1706"/>
      <c r="J1" s="1707"/>
      <c r="K1" s="1"/>
      <c r="L1" s="1"/>
    </row>
    <row r="2" spans="1:12" ht="15" x14ac:dyDescent="0.2">
      <c r="A2" s="1708"/>
      <c r="B2" s="1711" t="s">
        <v>378</v>
      </c>
      <c r="C2" s="1712"/>
      <c r="D2" s="1712"/>
      <c r="E2" s="1712"/>
      <c r="F2" s="1712"/>
      <c r="G2" s="1712"/>
      <c r="H2" s="1712"/>
      <c r="I2" s="1712"/>
      <c r="J2" s="1713"/>
      <c r="K2" s="1"/>
      <c r="L2" s="1"/>
    </row>
    <row r="3" spans="1:12" ht="14.25" x14ac:dyDescent="0.2">
      <c r="A3" s="1709"/>
      <c r="B3" s="1619" t="s">
        <v>456</v>
      </c>
      <c r="C3" s="1619"/>
      <c r="D3" s="1619"/>
      <c r="E3" s="1619"/>
      <c r="F3" s="1619"/>
      <c r="G3" s="1619"/>
      <c r="H3" s="1619"/>
      <c r="I3" s="1619"/>
      <c r="J3" s="1619"/>
      <c r="K3" s="1"/>
      <c r="L3" s="1"/>
    </row>
    <row r="4" spans="1:12" ht="15" thickBot="1" x14ac:dyDescent="0.25">
      <c r="A4" s="1710"/>
      <c r="B4" s="1619" t="s">
        <v>380</v>
      </c>
      <c r="C4" s="1619"/>
      <c r="D4" s="1619"/>
      <c r="E4" s="1619"/>
      <c r="F4" s="1619"/>
      <c r="G4" s="1619"/>
      <c r="H4" s="1619"/>
      <c r="I4" s="1619"/>
      <c r="J4" s="1619"/>
      <c r="L4" s="1"/>
    </row>
    <row r="5" spans="1:12" x14ac:dyDescent="0.2">
      <c r="A5" s="1655" t="s">
        <v>381</v>
      </c>
      <c r="B5" s="1656"/>
      <c r="C5" s="1656"/>
      <c r="D5" s="1656"/>
      <c r="E5" s="1656"/>
      <c r="F5" s="1656"/>
      <c r="G5" s="1656"/>
      <c r="H5" s="1656"/>
      <c r="I5" s="1656"/>
      <c r="J5" s="1657"/>
    </row>
    <row r="6" spans="1:12" ht="25.5" x14ac:dyDescent="0.2">
      <c r="A6" s="1645" t="s">
        <v>342</v>
      </c>
      <c r="B6" s="1647" t="s">
        <v>50</v>
      </c>
      <c r="C6" s="1648"/>
      <c r="D6" s="1649"/>
      <c r="E6" s="1734" t="s">
        <v>343</v>
      </c>
      <c r="F6" s="1647" t="s">
        <v>51</v>
      </c>
      <c r="G6" s="1648"/>
      <c r="H6" s="1649"/>
      <c r="I6" s="2" t="s">
        <v>382</v>
      </c>
      <c r="J6" s="3" t="s">
        <v>383</v>
      </c>
    </row>
    <row r="7" spans="1:12" ht="25.5" x14ac:dyDescent="0.2">
      <c r="A7" s="1646"/>
      <c r="B7" s="1650"/>
      <c r="C7" s="1651"/>
      <c r="D7" s="1652"/>
      <c r="E7" s="1735"/>
      <c r="F7" s="1650"/>
      <c r="G7" s="1651"/>
      <c r="H7" s="1652"/>
      <c r="I7" s="4" t="s">
        <v>384</v>
      </c>
      <c r="J7" s="547" t="s">
        <v>385</v>
      </c>
    </row>
    <row r="8" spans="1:12" x14ac:dyDescent="0.2">
      <c r="A8" s="1658"/>
      <c r="B8" s="1659"/>
      <c r="C8" s="1659"/>
      <c r="D8" s="1659"/>
      <c r="E8" s="1659"/>
      <c r="F8" s="1659"/>
      <c r="G8" s="1659"/>
      <c r="H8" s="1659"/>
      <c r="I8" s="1659"/>
      <c r="J8" s="1660"/>
    </row>
    <row r="9" spans="1:12" ht="73.5" customHeight="1" x14ac:dyDescent="0.2">
      <c r="A9" s="222" t="s">
        <v>386</v>
      </c>
      <c r="B9" s="1641" t="s">
        <v>52</v>
      </c>
      <c r="C9" s="1642"/>
      <c r="D9" s="1642"/>
      <c r="E9" s="1642"/>
      <c r="F9" s="1643"/>
      <c r="G9" s="223" t="s">
        <v>387</v>
      </c>
      <c r="H9" s="1618" t="s">
        <v>53</v>
      </c>
      <c r="I9" s="1618"/>
      <c r="J9" s="1644"/>
    </row>
    <row r="10" spans="1:12" ht="103.5" customHeight="1" x14ac:dyDescent="0.2">
      <c r="A10" s="222" t="s">
        <v>388</v>
      </c>
      <c r="B10" s="1641" t="s">
        <v>33</v>
      </c>
      <c r="C10" s="1642"/>
      <c r="D10" s="1642"/>
      <c r="E10" s="1642"/>
      <c r="F10" s="1643"/>
      <c r="G10" s="223" t="s">
        <v>389</v>
      </c>
      <c r="H10" s="1618" t="s">
        <v>54</v>
      </c>
      <c r="I10" s="1618"/>
      <c r="J10" s="1644"/>
    </row>
    <row r="11" spans="1:12" ht="69.75" customHeight="1" x14ac:dyDescent="0.2">
      <c r="A11" s="222" t="s">
        <v>390</v>
      </c>
      <c r="B11" s="1641" t="s">
        <v>55</v>
      </c>
      <c r="C11" s="1642"/>
      <c r="D11" s="1642"/>
      <c r="E11" s="1642"/>
      <c r="F11" s="1643"/>
      <c r="G11" s="223" t="s">
        <v>391</v>
      </c>
      <c r="H11" s="1618" t="s">
        <v>56</v>
      </c>
      <c r="I11" s="1618"/>
      <c r="J11" s="1644"/>
    </row>
    <row r="12" spans="1:12" ht="38.25" x14ac:dyDescent="0.2">
      <c r="A12" s="222" t="s">
        <v>392</v>
      </c>
      <c r="B12" s="1641" t="s">
        <v>57</v>
      </c>
      <c r="C12" s="1642"/>
      <c r="D12" s="1642"/>
      <c r="E12" s="1642"/>
      <c r="F12" s="1643"/>
      <c r="G12" s="223" t="s">
        <v>393</v>
      </c>
      <c r="H12" s="1618" t="s">
        <v>34</v>
      </c>
      <c r="I12" s="1618"/>
      <c r="J12" s="1644"/>
    </row>
    <row r="13" spans="1:12" ht="63.75" x14ac:dyDescent="0.2">
      <c r="A13" s="222" t="s">
        <v>394</v>
      </c>
      <c r="B13" s="1641" t="s">
        <v>151</v>
      </c>
      <c r="C13" s="1642"/>
      <c r="D13" s="1642"/>
      <c r="E13" s="1642"/>
      <c r="F13" s="1643"/>
      <c r="G13" s="223" t="s">
        <v>395</v>
      </c>
      <c r="H13" s="1618" t="s">
        <v>40</v>
      </c>
      <c r="I13" s="1618"/>
      <c r="J13" s="1644"/>
    </row>
    <row r="14" spans="1:12" ht="15.75" x14ac:dyDescent="0.2">
      <c r="A14" s="1623" t="s">
        <v>396</v>
      </c>
      <c r="B14" s="1625">
        <v>0.88676710488436805</v>
      </c>
      <c r="C14" s="1626"/>
      <c r="D14" s="1627"/>
      <c r="E14" s="1732" t="s">
        <v>397</v>
      </c>
      <c r="F14" s="1636">
        <v>0.8</v>
      </c>
      <c r="G14" s="1638" t="s">
        <v>398</v>
      </c>
      <c r="H14" s="20" t="s">
        <v>333</v>
      </c>
      <c r="I14" s="1730" t="s">
        <v>457</v>
      </c>
      <c r="J14" s="1731"/>
    </row>
    <row r="15" spans="1:12" ht="22.5" x14ac:dyDescent="0.2">
      <c r="A15" s="1623"/>
      <c r="B15" s="1628"/>
      <c r="C15" s="1629"/>
      <c r="D15" s="1630"/>
      <c r="E15" s="1732"/>
      <c r="F15" s="1636"/>
      <c r="G15" s="1639"/>
      <c r="H15" s="21" t="s">
        <v>19</v>
      </c>
      <c r="I15" s="1607" t="s">
        <v>458</v>
      </c>
      <c r="J15" s="1608"/>
    </row>
    <row r="16" spans="1:12" ht="16.5" thickBot="1" x14ac:dyDescent="0.25">
      <c r="A16" s="1624"/>
      <c r="B16" s="1631"/>
      <c r="C16" s="1632"/>
      <c r="D16" s="1633"/>
      <c r="E16" s="1733"/>
      <c r="F16" s="1637"/>
      <c r="G16" s="1640"/>
      <c r="H16" s="22" t="s">
        <v>20</v>
      </c>
      <c r="I16" s="1609" t="s">
        <v>38</v>
      </c>
      <c r="J16" s="1610"/>
    </row>
    <row r="17" spans="1:17" x14ac:dyDescent="0.2">
      <c r="A17" s="6"/>
      <c r="B17" s="7"/>
      <c r="C17" s="8"/>
      <c r="D17" s="8"/>
      <c r="E17" s="806"/>
      <c r="F17" s="7"/>
      <c r="G17" s="6"/>
      <c r="H17" s="9"/>
      <c r="I17" s="9"/>
      <c r="J17" s="9"/>
      <c r="O17" s="5"/>
      <c r="P17" s="5"/>
      <c r="Q17" s="5"/>
    </row>
    <row r="18" spans="1:17" x14ac:dyDescent="0.2">
      <c r="A18" s="1613"/>
      <c r="B18" s="1614"/>
      <c r="C18" s="1614"/>
      <c r="D18" s="1614"/>
      <c r="E18" s="1614"/>
      <c r="F18" s="1614"/>
      <c r="G18" s="1614"/>
      <c r="H18" s="1614"/>
      <c r="I18" s="1614"/>
      <c r="J18" s="1615"/>
    </row>
    <row r="19" spans="1:17" ht="15" x14ac:dyDescent="0.2">
      <c r="A19" s="1702"/>
      <c r="B19" s="1617" t="s">
        <v>378</v>
      </c>
      <c r="C19" s="1617"/>
      <c r="D19" s="1617"/>
      <c r="E19" s="1617"/>
      <c r="F19" s="1617"/>
      <c r="G19" s="1617"/>
      <c r="H19" s="1617"/>
      <c r="I19" s="1617"/>
      <c r="J19" s="1617"/>
    </row>
    <row r="20" spans="1:17" x14ac:dyDescent="0.2">
      <c r="A20" s="1702"/>
      <c r="B20" s="1619" t="s">
        <v>456</v>
      </c>
      <c r="C20" s="1619"/>
      <c r="D20" s="1619"/>
      <c r="E20" s="1619"/>
      <c r="F20" s="1619"/>
      <c r="G20" s="1619"/>
      <c r="H20" s="1619"/>
      <c r="I20" s="1619"/>
      <c r="J20" s="1619"/>
    </row>
    <row r="21" spans="1:17" ht="13.5" thickBot="1" x14ac:dyDescent="0.25">
      <c r="A21" s="1702"/>
      <c r="B21" s="1619" t="s">
        <v>380</v>
      </c>
      <c r="C21" s="1619"/>
      <c r="D21" s="1619"/>
      <c r="E21" s="1619"/>
      <c r="F21" s="1619"/>
      <c r="G21" s="1619"/>
      <c r="H21" s="1619"/>
      <c r="I21" s="1619"/>
      <c r="J21" s="1619"/>
    </row>
    <row r="22" spans="1:17" ht="13.5" thickBot="1" x14ac:dyDescent="0.25">
      <c r="A22" s="1620" t="s">
        <v>402</v>
      </c>
      <c r="B22" s="1621"/>
      <c r="C22" s="1621"/>
      <c r="D22" s="1621"/>
      <c r="E22" s="1621"/>
      <c r="F22" s="1621"/>
      <c r="G22" s="1621"/>
      <c r="H22" s="1621"/>
      <c r="I22" s="1621"/>
      <c r="J22" s="1622"/>
    </row>
    <row r="23" spans="1:17" ht="34.5" thickBot="1" x14ac:dyDescent="0.25">
      <c r="A23" s="397" t="s">
        <v>403</v>
      </c>
      <c r="B23" s="395" t="s">
        <v>397</v>
      </c>
      <c r="C23" s="395" t="s">
        <v>404</v>
      </c>
      <c r="D23" s="396" t="s">
        <v>405</v>
      </c>
      <c r="E23" s="807" t="s">
        <v>406</v>
      </c>
      <c r="F23" s="1724" t="s">
        <v>407</v>
      </c>
      <c r="G23" s="1725"/>
      <c r="H23" s="116" t="s">
        <v>21</v>
      </c>
      <c r="I23" s="116" t="s">
        <v>22</v>
      </c>
      <c r="J23" s="116" t="s">
        <v>23</v>
      </c>
    </row>
    <row r="24" spans="1:17" ht="60.75" thickBot="1" x14ac:dyDescent="0.25">
      <c r="A24" s="215">
        <v>2012</v>
      </c>
      <c r="B24" s="548">
        <v>0.8</v>
      </c>
      <c r="C24" s="549">
        <v>0.71699813430467951</v>
      </c>
      <c r="D24" s="550">
        <v>0.89624766788084931</v>
      </c>
      <c r="E24" s="1306" t="s">
        <v>459</v>
      </c>
      <c r="F24" s="1726" t="s">
        <v>460</v>
      </c>
      <c r="G24" s="1727"/>
      <c r="H24" s="216" t="s">
        <v>39</v>
      </c>
      <c r="I24" s="216" t="s">
        <v>40</v>
      </c>
      <c r="J24" s="496"/>
      <c r="L24" s="166"/>
    </row>
    <row r="25" spans="1:17" ht="84.75" thickBot="1" x14ac:dyDescent="0.25">
      <c r="A25" s="192">
        <v>2013</v>
      </c>
      <c r="B25" s="551">
        <v>0.8</v>
      </c>
      <c r="C25" s="552">
        <v>0.87246209701294852</v>
      </c>
      <c r="D25" s="553">
        <v>1.0905776212661855</v>
      </c>
      <c r="E25" s="1307" t="s">
        <v>461</v>
      </c>
      <c r="F25" s="1720" t="s">
        <v>462</v>
      </c>
      <c r="G25" s="1721"/>
      <c r="H25" s="176" t="s">
        <v>39</v>
      </c>
      <c r="I25" s="176" t="s">
        <v>40</v>
      </c>
      <c r="J25" s="191"/>
    </row>
    <row r="26" spans="1:17" ht="108.75" thickBot="1" x14ac:dyDescent="0.25">
      <c r="A26" s="217">
        <v>2014</v>
      </c>
      <c r="B26" s="218">
        <v>0.8</v>
      </c>
      <c r="C26" s="554">
        <v>0.88676710488436805</v>
      </c>
      <c r="D26" s="555">
        <v>1.1084588811054601</v>
      </c>
      <c r="E26" s="1308" t="s">
        <v>463</v>
      </c>
      <c r="F26" s="1728" t="s">
        <v>464</v>
      </c>
      <c r="G26" s="1729"/>
      <c r="H26" s="213" t="s">
        <v>39</v>
      </c>
      <c r="I26" s="213" t="s">
        <v>40</v>
      </c>
      <c r="J26" s="497"/>
    </row>
    <row r="27" spans="1:17" ht="96.75" thickBot="1" x14ac:dyDescent="0.25">
      <c r="A27" s="192">
        <v>2015</v>
      </c>
      <c r="B27" s="119">
        <v>0.8</v>
      </c>
      <c r="C27" s="552">
        <v>0.92898999152996486</v>
      </c>
      <c r="D27" s="553">
        <v>1.161237489412456</v>
      </c>
      <c r="E27" s="1307" t="s">
        <v>465</v>
      </c>
      <c r="F27" s="1720" t="s">
        <v>466</v>
      </c>
      <c r="G27" s="1721"/>
      <c r="H27" s="176" t="s">
        <v>39</v>
      </c>
      <c r="I27" s="176" t="s">
        <v>40</v>
      </c>
      <c r="J27" s="191"/>
      <c r="L27" s="166">
        <f>C27-C28</f>
        <v>3.3989991529964847E-2</v>
      </c>
    </row>
    <row r="28" spans="1:17" ht="108.75" thickBot="1" x14ac:dyDescent="0.25">
      <c r="A28" s="192">
        <v>2016</v>
      </c>
      <c r="B28" s="119">
        <v>0.8</v>
      </c>
      <c r="C28" s="552">
        <v>0.89500000000000002</v>
      </c>
      <c r="D28" s="553">
        <f>C28/B28</f>
        <v>1.1187499999999999</v>
      </c>
      <c r="E28" s="1307" t="s">
        <v>467</v>
      </c>
      <c r="F28" s="1720" t="s">
        <v>468</v>
      </c>
      <c r="G28" s="1721"/>
      <c r="H28" s="176" t="s">
        <v>39</v>
      </c>
      <c r="I28" s="176" t="s">
        <v>40</v>
      </c>
      <c r="J28" s="191"/>
    </row>
    <row r="29" spans="1:17" ht="409.5" x14ac:dyDescent="0.2">
      <c r="A29" s="215">
        <v>2017</v>
      </c>
      <c r="B29" s="802">
        <v>0.8</v>
      </c>
      <c r="C29" s="803">
        <v>0.96099999999999997</v>
      </c>
      <c r="D29" s="550">
        <f>C29/B29</f>
        <v>1.2012499999999999</v>
      </c>
      <c r="E29" s="1306" t="s">
        <v>469</v>
      </c>
      <c r="F29" s="1722" t="s">
        <v>470</v>
      </c>
      <c r="G29" s="1723"/>
      <c r="H29" s="216" t="s">
        <v>39</v>
      </c>
      <c r="I29" s="216" t="s">
        <v>40</v>
      </c>
      <c r="J29" s="496"/>
      <c r="K29" s="166"/>
    </row>
    <row r="30" spans="1:17" ht="396.75" thickBot="1" x14ac:dyDescent="0.25">
      <c r="A30" s="1309">
        <v>2018</v>
      </c>
      <c r="B30" s="643">
        <v>0.8</v>
      </c>
      <c r="C30" s="805">
        <v>0.97299999999999998</v>
      </c>
      <c r="D30" s="654">
        <v>1.2162999999999999</v>
      </c>
      <c r="E30" s="1310" t="s">
        <v>471</v>
      </c>
      <c r="F30" s="1611" t="s">
        <v>472</v>
      </c>
      <c r="G30" s="1612"/>
      <c r="H30" s="622" t="s">
        <v>39</v>
      </c>
      <c r="I30" s="622" t="s">
        <v>39</v>
      </c>
      <c r="J30" s="578"/>
    </row>
    <row r="31" spans="1:17" ht="126" customHeight="1" thickBot="1" x14ac:dyDescent="0.25">
      <c r="A31" s="192">
        <v>2019</v>
      </c>
      <c r="B31" s="119">
        <v>0.95</v>
      </c>
      <c r="C31" s="552">
        <v>0.88400000000000001</v>
      </c>
      <c r="D31" s="553">
        <f>C31/B31</f>
        <v>0.93052631578947376</v>
      </c>
      <c r="E31" s="949" t="s">
        <v>473</v>
      </c>
      <c r="F31" s="1720" t="s">
        <v>470</v>
      </c>
      <c r="G31" s="1721"/>
      <c r="H31" s="176" t="s">
        <v>39</v>
      </c>
      <c r="I31" s="176" t="s">
        <v>40</v>
      </c>
      <c r="J31" s="191"/>
    </row>
    <row r="32" spans="1:17" ht="166.5" customHeight="1" thickBot="1" x14ac:dyDescent="0.25">
      <c r="A32" s="192">
        <v>2020</v>
      </c>
      <c r="B32" s="119">
        <v>0.95</v>
      </c>
      <c r="C32" s="1119">
        <v>0.77200000000000002</v>
      </c>
      <c r="D32" s="553">
        <f>C32/B32</f>
        <v>0.81263157894736848</v>
      </c>
      <c r="E32" s="1120" t="s">
        <v>474</v>
      </c>
      <c r="F32" s="1718" t="s">
        <v>475</v>
      </c>
      <c r="G32" s="1719"/>
      <c r="H32" s="1098" t="s">
        <v>39</v>
      </c>
      <c r="I32" s="1098" t="s">
        <v>40</v>
      </c>
      <c r="J32" s="191"/>
    </row>
    <row r="33" spans="1:10" ht="139.5" customHeight="1" thickBot="1" x14ac:dyDescent="0.25">
      <c r="A33" s="192">
        <v>2021</v>
      </c>
      <c r="B33" s="119">
        <v>0.95</v>
      </c>
      <c r="C33" s="1119">
        <v>0.84199999999999997</v>
      </c>
      <c r="D33" s="553">
        <f>C33/B33</f>
        <v>0.88631578947368417</v>
      </c>
      <c r="E33" s="1120" t="s">
        <v>476</v>
      </c>
      <c r="F33" s="1718" t="s">
        <v>477</v>
      </c>
      <c r="G33" s="1719"/>
      <c r="H33" s="1098" t="s">
        <v>39</v>
      </c>
      <c r="I33" s="1098" t="s">
        <v>40</v>
      </c>
      <c r="J33" s="1121"/>
    </row>
    <row r="34" spans="1:10" x14ac:dyDescent="0.2">
      <c r="A34" s="1115"/>
      <c r="B34" s="1100"/>
      <c r="C34" s="1118"/>
      <c r="D34" s="1116"/>
      <c r="E34" s="1117"/>
      <c r="F34" s="36"/>
      <c r="G34" s="36"/>
      <c r="H34" s="31"/>
      <c r="I34" s="31"/>
      <c r="J34" s="31"/>
    </row>
    <row r="35" spans="1:10" x14ac:dyDescent="0.2">
      <c r="A35" s="1115"/>
      <c r="B35" s="1100"/>
      <c r="C35" s="1118"/>
      <c r="D35" s="1116"/>
      <c r="E35" s="1117"/>
      <c r="F35" s="36"/>
      <c r="G35" s="36"/>
      <c r="H35" s="31"/>
      <c r="I35" s="31"/>
      <c r="J35" s="31"/>
    </row>
    <row r="36" spans="1:10" x14ac:dyDescent="0.2">
      <c r="A36" s="1115"/>
      <c r="B36" s="1100"/>
      <c r="C36" s="1118"/>
      <c r="D36" s="1116"/>
      <c r="E36" s="1117"/>
      <c r="F36" s="36"/>
      <c r="G36" s="36"/>
      <c r="H36" s="31"/>
      <c r="I36" s="31"/>
      <c r="J36" s="31"/>
    </row>
    <row r="37" spans="1:10" x14ac:dyDescent="0.2">
      <c r="A37" s="10"/>
      <c r="B37" s="804"/>
      <c r="C37" s="804"/>
      <c r="D37" s="804"/>
      <c r="E37" s="1311"/>
      <c r="F37" s="10"/>
      <c r="G37" s="10"/>
      <c r="H37" s="10"/>
      <c r="I37" s="10"/>
      <c r="J37" s="10"/>
    </row>
  </sheetData>
  <mergeCells count="46">
    <mergeCell ref="A1:J1"/>
    <mergeCell ref="A2:A4"/>
    <mergeCell ref="B2:J2"/>
    <mergeCell ref="B3:J3"/>
    <mergeCell ref="B4:J4"/>
    <mergeCell ref="A5:J5"/>
    <mergeCell ref="F6:H7"/>
    <mergeCell ref="A8:J8"/>
    <mergeCell ref="B9:F9"/>
    <mergeCell ref="H9:J9"/>
    <mergeCell ref="B10:F10"/>
    <mergeCell ref="H10:J10"/>
    <mergeCell ref="A6:A7"/>
    <mergeCell ref="B6:D7"/>
    <mergeCell ref="E6:E7"/>
    <mergeCell ref="B11:F11"/>
    <mergeCell ref="H11:J11"/>
    <mergeCell ref="B12:F12"/>
    <mergeCell ref="H12:J12"/>
    <mergeCell ref="B13:F13"/>
    <mergeCell ref="H13:J13"/>
    <mergeCell ref="I14:J14"/>
    <mergeCell ref="I15:J15"/>
    <mergeCell ref="I16:J16"/>
    <mergeCell ref="F30:G30"/>
    <mergeCell ref="A18:J18"/>
    <mergeCell ref="A19:A21"/>
    <mergeCell ref="B19:J19"/>
    <mergeCell ref="B20:J20"/>
    <mergeCell ref="B21:J21"/>
    <mergeCell ref="A22:J22"/>
    <mergeCell ref="A14:A16"/>
    <mergeCell ref="B14:D16"/>
    <mergeCell ref="E14:E16"/>
    <mergeCell ref="F14:F16"/>
    <mergeCell ref="G14:G16"/>
    <mergeCell ref="F33:G33"/>
    <mergeCell ref="F31:G31"/>
    <mergeCell ref="F32:G32"/>
    <mergeCell ref="F29:G29"/>
    <mergeCell ref="F23:G23"/>
    <mergeCell ref="F24:G24"/>
    <mergeCell ref="F25:G25"/>
    <mergeCell ref="F26:G26"/>
    <mergeCell ref="F27:G27"/>
    <mergeCell ref="F28:G28"/>
  </mergeCells>
  <dataValidations disablePrompts="1" count="2">
    <dataValidation type="list" allowBlank="1" showInputMessage="1" showErrorMessage="1" errorTitle="Seleccione un valor de la lista" sqref="J7" xr:uid="{00000000-0002-0000-0800-000000000000}">
      <formula1>$K$1:$K$2</formula1>
    </dataValidation>
    <dataValidation type="list" allowBlank="1" showInputMessage="1" showErrorMessage="1" errorTitle="Seleccione un valor de la lista" sqref="J6" xr:uid="{00000000-0002-0000-0800-000001000000}">
      <formula1>#REF!</formula1>
    </dataValidation>
  </dataValidations>
  <pageMargins left="0.70866141732283472" right="0.70866141732283472" top="0.74803149606299213" bottom="0.74803149606299213" header="0.31496062992125984" footer="0.31496062992125984"/>
  <pageSetup scale="90" orientation="landscape" r:id="rId1"/>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R34"/>
  <sheetViews>
    <sheetView zoomScale="70" zoomScaleNormal="70" workbookViewId="0">
      <selection activeCell="F33" sqref="F33:G33"/>
    </sheetView>
  </sheetViews>
  <sheetFormatPr baseColWidth="10" defaultColWidth="11.42578125" defaultRowHeight="12.75" x14ac:dyDescent="0.2"/>
  <cols>
    <col min="1" max="1" width="11.42578125" style="17"/>
    <col min="2" max="2" width="14.42578125" style="17" customWidth="1"/>
    <col min="3" max="3" width="14" style="17" customWidth="1"/>
    <col min="4" max="4" width="13.5703125" style="17" customWidth="1"/>
    <col min="5" max="5" width="49.7109375" style="17" customWidth="1"/>
    <col min="6" max="6" width="18.140625" style="17" customWidth="1"/>
    <col min="7" max="7" width="9" style="17" customWidth="1"/>
    <col min="8" max="8" width="19" style="17" customWidth="1"/>
    <col min="9" max="9" width="17.28515625" style="17" customWidth="1"/>
    <col min="10" max="10" width="16.140625" style="17" customWidth="1"/>
    <col min="11" max="16384" width="11.42578125" style="17"/>
  </cols>
  <sheetData>
    <row r="1" spans="1:18" ht="15" thickBot="1" x14ac:dyDescent="0.25">
      <c r="A1" s="1620"/>
      <c r="B1" s="1621"/>
      <c r="C1" s="1621"/>
      <c r="D1" s="1621"/>
      <c r="E1" s="1621"/>
      <c r="F1" s="1621"/>
      <c r="G1" s="1621"/>
      <c r="H1" s="1621"/>
      <c r="I1" s="1621"/>
      <c r="J1" s="1622"/>
      <c r="K1" s="16"/>
      <c r="L1" s="16"/>
      <c r="M1" s="16"/>
    </row>
    <row r="2" spans="1:18" ht="15" x14ac:dyDescent="0.2">
      <c r="A2" s="1747"/>
      <c r="B2" s="1711" t="s">
        <v>378</v>
      </c>
      <c r="C2" s="1712"/>
      <c r="D2" s="1712"/>
      <c r="E2" s="1712"/>
      <c r="F2" s="1712"/>
      <c r="G2" s="1712"/>
      <c r="H2" s="1712"/>
      <c r="I2" s="1712"/>
      <c r="J2" s="1713"/>
      <c r="K2" s="16"/>
      <c r="L2" s="16"/>
      <c r="M2" s="16"/>
    </row>
    <row r="3" spans="1:18" ht="14.25" x14ac:dyDescent="0.2">
      <c r="A3" s="1748"/>
      <c r="B3" s="1619" t="s">
        <v>456</v>
      </c>
      <c r="C3" s="1619"/>
      <c r="D3" s="1619"/>
      <c r="E3" s="1619"/>
      <c r="F3" s="1619"/>
      <c r="G3" s="1619"/>
      <c r="H3" s="1619"/>
      <c r="I3" s="1619"/>
      <c r="J3" s="1619"/>
      <c r="K3" s="16"/>
      <c r="L3" s="16"/>
      <c r="M3" s="16"/>
    </row>
    <row r="4" spans="1:18" ht="15" thickBot="1" x14ac:dyDescent="0.25">
      <c r="A4" s="1749"/>
      <c r="B4" s="1619" t="s">
        <v>380</v>
      </c>
      <c r="C4" s="1619"/>
      <c r="D4" s="1619"/>
      <c r="E4" s="1619"/>
      <c r="F4" s="1619"/>
      <c r="G4" s="1619"/>
      <c r="H4" s="1619"/>
      <c r="I4" s="1619"/>
      <c r="J4" s="1619"/>
      <c r="M4" s="16"/>
    </row>
    <row r="5" spans="1:18" x14ac:dyDescent="0.2">
      <c r="A5" s="1655" t="s">
        <v>381</v>
      </c>
      <c r="B5" s="1656"/>
      <c r="C5" s="1656"/>
      <c r="D5" s="1656"/>
      <c r="E5" s="1656"/>
      <c r="F5" s="1656"/>
      <c r="G5" s="1656"/>
      <c r="H5" s="1656"/>
      <c r="I5" s="1656"/>
      <c r="J5" s="1657"/>
    </row>
    <row r="6" spans="1:18" x14ac:dyDescent="0.2">
      <c r="A6" s="1645" t="s">
        <v>342</v>
      </c>
      <c r="B6" s="1647" t="s">
        <v>69</v>
      </c>
      <c r="C6" s="1648"/>
      <c r="D6" s="1649"/>
      <c r="E6" s="1653" t="s">
        <v>343</v>
      </c>
      <c r="F6" s="1647" t="s">
        <v>70</v>
      </c>
      <c r="G6" s="1648"/>
      <c r="H6" s="1649"/>
      <c r="I6" s="223" t="s">
        <v>382</v>
      </c>
      <c r="J6" s="18" t="s">
        <v>383</v>
      </c>
    </row>
    <row r="7" spans="1:18" ht="25.5" x14ac:dyDescent="0.2">
      <c r="A7" s="1646"/>
      <c r="B7" s="1650"/>
      <c r="C7" s="1651"/>
      <c r="D7" s="1652"/>
      <c r="E7" s="1654"/>
      <c r="F7" s="1650"/>
      <c r="G7" s="1651"/>
      <c r="H7" s="1652"/>
      <c r="I7" s="221" t="s">
        <v>384</v>
      </c>
      <c r="J7" s="415" t="s">
        <v>385</v>
      </c>
    </row>
    <row r="8" spans="1:18" x14ac:dyDescent="0.2">
      <c r="A8" s="1744"/>
      <c r="B8" s="1745"/>
      <c r="C8" s="1745"/>
      <c r="D8" s="1745"/>
      <c r="E8" s="1745"/>
      <c r="F8" s="1745"/>
      <c r="G8" s="1745"/>
      <c r="H8" s="1745"/>
      <c r="I8" s="1745"/>
      <c r="J8" s="1746"/>
    </row>
    <row r="9" spans="1:18" ht="178.5" customHeight="1" x14ac:dyDescent="0.2">
      <c r="A9" s="222" t="s">
        <v>386</v>
      </c>
      <c r="B9" s="1641" t="s">
        <v>71</v>
      </c>
      <c r="C9" s="1642"/>
      <c r="D9" s="1642"/>
      <c r="E9" s="1642"/>
      <c r="F9" s="1643"/>
      <c r="G9" s="223" t="s">
        <v>387</v>
      </c>
      <c r="H9" s="1618" t="s">
        <v>72</v>
      </c>
      <c r="I9" s="1618"/>
      <c r="J9" s="1644"/>
    </row>
    <row r="10" spans="1:18" ht="72" customHeight="1" x14ac:dyDescent="0.2">
      <c r="A10" s="222" t="s">
        <v>388</v>
      </c>
      <c r="B10" s="1641" t="s">
        <v>33</v>
      </c>
      <c r="C10" s="1642"/>
      <c r="D10" s="1642"/>
      <c r="E10" s="1642"/>
      <c r="F10" s="1643"/>
      <c r="G10" s="223" t="s">
        <v>389</v>
      </c>
      <c r="H10" s="1618" t="s">
        <v>478</v>
      </c>
      <c r="I10" s="1618"/>
      <c r="J10" s="1618"/>
    </row>
    <row r="11" spans="1:18" ht="85.5" customHeight="1" x14ac:dyDescent="0.2">
      <c r="A11" s="222" t="s">
        <v>390</v>
      </c>
      <c r="B11" s="1641" t="s">
        <v>74</v>
      </c>
      <c r="C11" s="1642"/>
      <c r="D11" s="1642"/>
      <c r="E11" s="1642"/>
      <c r="F11" s="1643"/>
      <c r="G11" s="223" t="s">
        <v>391</v>
      </c>
      <c r="H11" s="1650" t="s">
        <v>75</v>
      </c>
      <c r="I11" s="1651"/>
      <c r="J11" s="1743"/>
    </row>
    <row r="12" spans="1:18" ht="66" customHeight="1" x14ac:dyDescent="0.2">
      <c r="A12" s="222" t="s">
        <v>392</v>
      </c>
      <c r="B12" s="1641" t="s">
        <v>57</v>
      </c>
      <c r="C12" s="1642"/>
      <c r="D12" s="1642"/>
      <c r="E12" s="1642"/>
      <c r="F12" s="1643"/>
      <c r="G12" s="223" t="s">
        <v>393</v>
      </c>
      <c r="H12" s="1618" t="s">
        <v>76</v>
      </c>
      <c r="I12" s="1618"/>
      <c r="J12" s="1644"/>
    </row>
    <row r="13" spans="1:18" customFormat="1" ht="76.5" x14ac:dyDescent="0.2">
      <c r="A13" s="222" t="s">
        <v>394</v>
      </c>
      <c r="B13" s="1641" t="s">
        <v>151</v>
      </c>
      <c r="C13" s="1642"/>
      <c r="D13" s="1642"/>
      <c r="E13" s="1642"/>
      <c r="F13" s="1643"/>
      <c r="G13" s="223" t="s">
        <v>395</v>
      </c>
      <c r="H13" s="1618" t="s">
        <v>40</v>
      </c>
      <c r="I13" s="1618"/>
      <c r="J13" s="1644"/>
    </row>
    <row r="14" spans="1:18" ht="15.75" customHeight="1" x14ac:dyDescent="0.2">
      <c r="A14" s="1623" t="s">
        <v>396</v>
      </c>
      <c r="B14" s="1625">
        <f>C27</f>
        <v>0.92741044127135519</v>
      </c>
      <c r="C14" s="1626"/>
      <c r="D14" s="1627"/>
      <c r="E14" s="1634" t="s">
        <v>397</v>
      </c>
      <c r="F14" s="1636">
        <v>0.9</v>
      </c>
      <c r="G14" s="1638" t="s">
        <v>398</v>
      </c>
      <c r="H14" s="20" t="s">
        <v>333</v>
      </c>
      <c r="I14" s="1605" t="s">
        <v>479</v>
      </c>
      <c r="J14" s="1606"/>
      <c r="P14" s="13"/>
      <c r="Q14" s="13"/>
      <c r="R14" s="13"/>
    </row>
    <row r="15" spans="1:18" ht="15.75" x14ac:dyDescent="0.2">
      <c r="A15" s="1623"/>
      <c r="B15" s="1628"/>
      <c r="C15" s="1629"/>
      <c r="D15" s="1630"/>
      <c r="E15" s="1634"/>
      <c r="F15" s="1636"/>
      <c r="G15" s="1639"/>
      <c r="H15" s="21" t="s">
        <v>19</v>
      </c>
      <c r="I15" s="1607" t="s">
        <v>480</v>
      </c>
      <c r="J15" s="1608"/>
      <c r="P15" s="13"/>
      <c r="Q15" s="13"/>
      <c r="R15" s="13"/>
    </row>
    <row r="16" spans="1:18" ht="16.5" thickBot="1" x14ac:dyDescent="0.25">
      <c r="A16" s="1624"/>
      <c r="B16" s="1631"/>
      <c r="C16" s="1632"/>
      <c r="D16" s="1633"/>
      <c r="E16" s="1635"/>
      <c r="F16" s="1637"/>
      <c r="G16" s="1640"/>
      <c r="H16" s="22" t="s">
        <v>20</v>
      </c>
      <c r="I16" s="1609" t="s">
        <v>38</v>
      </c>
      <c r="J16" s="1610"/>
      <c r="P16" s="13"/>
      <c r="Q16" s="13"/>
      <c r="R16" s="13"/>
    </row>
    <row r="17" spans="1:18" x14ac:dyDescent="0.2">
      <c r="A17" s="6"/>
      <c r="B17" s="7"/>
      <c r="C17" s="8"/>
      <c r="D17" s="8"/>
      <c r="E17" s="6"/>
      <c r="F17" s="7"/>
      <c r="G17" s="6"/>
      <c r="H17" s="9"/>
      <c r="I17" s="9"/>
      <c r="J17" s="9"/>
      <c r="P17" s="13"/>
      <c r="Q17" s="13"/>
      <c r="R17" s="13"/>
    </row>
    <row r="18" spans="1:18" x14ac:dyDescent="0.2">
      <c r="A18" s="1655"/>
      <c r="B18" s="1741"/>
      <c r="C18" s="1741"/>
      <c r="D18" s="1741"/>
      <c r="E18" s="1741"/>
      <c r="F18" s="1741"/>
      <c r="G18" s="1741"/>
      <c r="H18" s="1741"/>
      <c r="I18" s="1741"/>
      <c r="J18" s="1742"/>
    </row>
    <row r="19" spans="1:18" ht="15" x14ac:dyDescent="0.2">
      <c r="A19" s="1616"/>
      <c r="B19" s="1617" t="s">
        <v>378</v>
      </c>
      <c r="C19" s="1617"/>
      <c r="D19" s="1617"/>
      <c r="E19" s="1617"/>
      <c r="F19" s="1617"/>
      <c r="G19" s="1617"/>
      <c r="H19" s="1617"/>
      <c r="I19" s="1617"/>
      <c r="J19" s="1617"/>
    </row>
    <row r="20" spans="1:18" x14ac:dyDescent="0.2">
      <c r="A20" s="1616"/>
      <c r="B20" s="1619" t="s">
        <v>456</v>
      </c>
      <c r="C20" s="1619"/>
      <c r="D20" s="1619"/>
      <c r="E20" s="1619"/>
      <c r="F20" s="1619"/>
      <c r="G20" s="1619"/>
      <c r="H20" s="1619"/>
      <c r="I20" s="1619"/>
      <c r="J20" s="1619"/>
    </row>
    <row r="21" spans="1:18" ht="13.5" thickBot="1" x14ac:dyDescent="0.25">
      <c r="A21" s="1616"/>
      <c r="B21" s="1619" t="s">
        <v>380</v>
      </c>
      <c r="C21" s="1619"/>
      <c r="D21" s="1619"/>
      <c r="E21" s="1619"/>
      <c r="F21" s="1619"/>
      <c r="G21" s="1619"/>
      <c r="H21" s="1619"/>
      <c r="I21" s="1619"/>
      <c r="J21" s="1619"/>
    </row>
    <row r="22" spans="1:18" ht="13.5" thickBot="1" x14ac:dyDescent="0.25">
      <c r="A22" s="1620" t="s">
        <v>402</v>
      </c>
      <c r="B22" s="1621"/>
      <c r="C22" s="1621"/>
      <c r="D22" s="1621"/>
      <c r="E22" s="1621"/>
      <c r="F22" s="1621"/>
      <c r="G22" s="1621"/>
      <c r="H22" s="1621"/>
      <c r="I22" s="1621"/>
      <c r="J22" s="1622"/>
    </row>
    <row r="23" spans="1:18" ht="34.5" thickBot="1" x14ac:dyDescent="0.25">
      <c r="A23" s="397" t="s">
        <v>403</v>
      </c>
      <c r="B23" s="395" t="s">
        <v>397</v>
      </c>
      <c r="C23" s="395" t="s">
        <v>404</v>
      </c>
      <c r="D23" s="396" t="s">
        <v>405</v>
      </c>
      <c r="E23" s="396" t="s">
        <v>406</v>
      </c>
      <c r="F23" s="1724" t="s">
        <v>407</v>
      </c>
      <c r="G23" s="1725"/>
      <c r="H23" s="116" t="s">
        <v>21</v>
      </c>
      <c r="I23" s="116" t="s">
        <v>22</v>
      </c>
      <c r="J23" s="116" t="s">
        <v>23</v>
      </c>
    </row>
    <row r="24" spans="1:18" ht="130.5" customHeight="1" thickBot="1" x14ac:dyDescent="0.25">
      <c r="A24" s="38">
        <v>2012</v>
      </c>
      <c r="B24" s="963">
        <v>0.9</v>
      </c>
      <c r="C24" s="1312">
        <f>[3]FORMULAS!E25/[3]FORMULAS!F25</f>
        <v>0.80915892529343048</v>
      </c>
      <c r="D24" s="416">
        <f t="shared" ref="D24:D29" si="0">C24/B24</f>
        <v>0.89906547254825608</v>
      </c>
      <c r="E24" s="200" t="s">
        <v>481</v>
      </c>
      <c r="F24" s="1720" t="s">
        <v>482</v>
      </c>
      <c r="G24" s="1740"/>
      <c r="H24" s="176" t="s">
        <v>39</v>
      </c>
      <c r="I24" s="176" t="s">
        <v>40</v>
      </c>
      <c r="J24" s="210"/>
    </row>
    <row r="25" spans="1:18" ht="132.75" customHeight="1" thickBot="1" x14ac:dyDescent="0.25">
      <c r="A25" s="38">
        <v>2013</v>
      </c>
      <c r="B25" s="963">
        <v>0.9</v>
      </c>
      <c r="C25" s="1312">
        <f>[3]FORMULAS!G25/[3]FORMULAS!H25</f>
        <v>0.89069745728424266</v>
      </c>
      <c r="D25" s="416">
        <f t="shared" si="0"/>
        <v>0.98966384142693631</v>
      </c>
      <c r="E25" s="200" t="s">
        <v>483</v>
      </c>
      <c r="F25" s="1720" t="s">
        <v>484</v>
      </c>
      <c r="G25" s="1740"/>
      <c r="H25" s="176" t="s">
        <v>39</v>
      </c>
      <c r="I25" s="176" t="s">
        <v>40</v>
      </c>
      <c r="J25" s="210"/>
    </row>
    <row r="26" spans="1:18" ht="215.25" customHeight="1" thickBot="1" x14ac:dyDescent="0.25">
      <c r="A26" s="38">
        <v>2014</v>
      </c>
      <c r="B26" s="963">
        <v>0.9</v>
      </c>
      <c r="C26" s="1087">
        <f>[3]FORMULAS!I25/[3]FORMULAS!J25</f>
        <v>0.90908362276249</v>
      </c>
      <c r="D26" s="416">
        <f t="shared" si="0"/>
        <v>1.0100929141805444</v>
      </c>
      <c r="E26" s="200" t="s">
        <v>485</v>
      </c>
      <c r="F26" s="1720" t="s">
        <v>484</v>
      </c>
      <c r="G26" s="1740"/>
      <c r="H26" s="176" t="s">
        <v>39</v>
      </c>
      <c r="I26" s="176" t="s">
        <v>40</v>
      </c>
      <c r="J26" s="210"/>
    </row>
    <row r="27" spans="1:18" ht="216" customHeight="1" thickBot="1" x14ac:dyDescent="0.25">
      <c r="A27" s="38">
        <v>2015</v>
      </c>
      <c r="B27" s="963">
        <v>0.9</v>
      </c>
      <c r="C27" s="1087">
        <v>0.92741044127135519</v>
      </c>
      <c r="D27" s="416">
        <f t="shared" si="0"/>
        <v>1.0304560458570613</v>
      </c>
      <c r="E27" s="200" t="s">
        <v>486</v>
      </c>
      <c r="F27" s="1720" t="s">
        <v>484</v>
      </c>
      <c r="G27" s="1740"/>
      <c r="H27" s="176" t="s">
        <v>39</v>
      </c>
      <c r="I27" s="176" t="s">
        <v>40</v>
      </c>
      <c r="J27" s="210"/>
    </row>
    <row r="28" spans="1:18" ht="216" customHeight="1" thickBot="1" x14ac:dyDescent="0.25">
      <c r="A28" s="38">
        <v>2016</v>
      </c>
      <c r="B28" s="963">
        <v>0.9</v>
      </c>
      <c r="C28" s="1087">
        <f>[3]FORMULAS!M25/[3]FORMULAS!N25</f>
        <v>0.89336912028120452</v>
      </c>
      <c r="D28" s="416">
        <f t="shared" si="0"/>
        <v>0.99263235586800502</v>
      </c>
      <c r="E28" s="200" t="s">
        <v>487</v>
      </c>
      <c r="F28" s="1720" t="s">
        <v>484</v>
      </c>
      <c r="G28" s="1740"/>
      <c r="H28" s="176" t="s">
        <v>39</v>
      </c>
      <c r="I28" s="176" t="s">
        <v>40</v>
      </c>
      <c r="J28" s="210"/>
    </row>
    <row r="29" spans="1:18" ht="409.5" x14ac:dyDescent="0.2">
      <c r="A29" s="772">
        <v>2017</v>
      </c>
      <c r="B29" s="1287">
        <v>0.9</v>
      </c>
      <c r="C29" s="1291">
        <f>[4]DATOS!O25/[4]DATOS!P25</f>
        <v>0.92821479821159614</v>
      </c>
      <c r="D29" s="812">
        <f t="shared" si="0"/>
        <v>1.0313497757906624</v>
      </c>
      <c r="E29" s="774" t="s">
        <v>488</v>
      </c>
      <c r="F29" s="1722" t="s">
        <v>484</v>
      </c>
      <c r="G29" s="1739"/>
      <c r="H29" s="216" t="s">
        <v>39</v>
      </c>
      <c r="I29" s="216" t="s">
        <v>40</v>
      </c>
      <c r="J29" s="810"/>
    </row>
    <row r="30" spans="1:18" ht="409.6" thickBot="1" x14ac:dyDescent="0.25">
      <c r="A30" s="1309">
        <v>2018</v>
      </c>
      <c r="B30" s="643">
        <v>0.9</v>
      </c>
      <c r="C30" s="1026">
        <v>0.91500000000000004</v>
      </c>
      <c r="D30" s="654">
        <v>1.0169999999999999</v>
      </c>
      <c r="E30" s="622" t="s">
        <v>489</v>
      </c>
      <c r="F30" s="1611" t="s">
        <v>490</v>
      </c>
      <c r="G30" s="1612"/>
      <c r="H30" s="622" t="s">
        <v>39</v>
      </c>
      <c r="I30" s="622" t="s">
        <v>39</v>
      </c>
      <c r="J30" s="652"/>
    </row>
    <row r="31" spans="1:18" ht="102.75" thickBot="1" x14ac:dyDescent="0.25">
      <c r="A31" s="1094">
        <v>2019</v>
      </c>
      <c r="B31" s="1095">
        <v>0.9</v>
      </c>
      <c r="C31" s="1096">
        <v>0.875</v>
      </c>
      <c r="D31" s="1097">
        <f>C31/B31</f>
        <v>0.97222222222222221</v>
      </c>
      <c r="E31" s="200" t="s">
        <v>491</v>
      </c>
      <c r="F31" s="1718" t="s">
        <v>484</v>
      </c>
      <c r="G31" s="1738"/>
      <c r="H31" s="1098" t="s">
        <v>39</v>
      </c>
      <c r="I31" s="1098" t="s">
        <v>40</v>
      </c>
      <c r="J31" s="1099"/>
    </row>
    <row r="32" spans="1:18" ht="119.25" customHeight="1" thickBot="1" x14ac:dyDescent="0.25">
      <c r="A32" s="1094">
        <v>2020</v>
      </c>
      <c r="B32" s="1095">
        <v>0.9</v>
      </c>
      <c r="C32" s="1096">
        <v>0.83499999999999996</v>
      </c>
      <c r="D32" s="1097">
        <f>C32/B32</f>
        <v>0.9277777777777777</v>
      </c>
      <c r="E32" s="1122" t="s">
        <v>492</v>
      </c>
      <c r="F32" s="1736" t="s">
        <v>493</v>
      </c>
      <c r="G32" s="1737"/>
      <c r="H32" s="1123" t="s">
        <v>39</v>
      </c>
      <c r="I32" s="1123" t="s">
        <v>40</v>
      </c>
      <c r="J32" s="1099"/>
    </row>
    <row r="33" spans="1:10" ht="293.25" customHeight="1" thickBot="1" x14ac:dyDescent="0.25">
      <c r="A33" s="1094">
        <v>2021</v>
      </c>
      <c r="B33" s="1095">
        <v>0.9</v>
      </c>
      <c r="C33" s="1096">
        <v>0.88900000000000001</v>
      </c>
      <c r="D33" s="1097">
        <f>C33/B33</f>
        <v>0.98777777777777775</v>
      </c>
      <c r="E33" s="1122" t="s">
        <v>494</v>
      </c>
      <c r="F33" s="1736" t="s">
        <v>495</v>
      </c>
      <c r="G33" s="1737"/>
      <c r="H33" s="1123" t="s">
        <v>39</v>
      </c>
      <c r="I33" s="1123" t="s">
        <v>40</v>
      </c>
      <c r="J33" s="1099"/>
    </row>
    <row r="34" spans="1:10" ht="23.25" customHeight="1" x14ac:dyDescent="0.2"/>
  </sheetData>
  <mergeCells count="46">
    <mergeCell ref="A1:J1"/>
    <mergeCell ref="A2:A4"/>
    <mergeCell ref="B2:J2"/>
    <mergeCell ref="B3:J3"/>
    <mergeCell ref="B4:J4"/>
    <mergeCell ref="A5:J5"/>
    <mergeCell ref="F6:H7"/>
    <mergeCell ref="A8:J8"/>
    <mergeCell ref="B9:F9"/>
    <mergeCell ref="H9:J9"/>
    <mergeCell ref="B10:F10"/>
    <mergeCell ref="H10:J10"/>
    <mergeCell ref="A6:A7"/>
    <mergeCell ref="B6:D7"/>
    <mergeCell ref="E6:E7"/>
    <mergeCell ref="B11:F11"/>
    <mergeCell ref="H11:J11"/>
    <mergeCell ref="B12:F12"/>
    <mergeCell ref="H12:J12"/>
    <mergeCell ref="B13:F13"/>
    <mergeCell ref="H13:J13"/>
    <mergeCell ref="I14:J14"/>
    <mergeCell ref="I15:J15"/>
    <mergeCell ref="I16:J16"/>
    <mergeCell ref="F30:G30"/>
    <mergeCell ref="A18:J18"/>
    <mergeCell ref="A19:A21"/>
    <mergeCell ref="B19:J19"/>
    <mergeCell ref="B20:J20"/>
    <mergeCell ref="B21:J21"/>
    <mergeCell ref="A22:J22"/>
    <mergeCell ref="A14:A16"/>
    <mergeCell ref="B14:D16"/>
    <mergeCell ref="E14:E16"/>
    <mergeCell ref="F14:F16"/>
    <mergeCell ref="G14:G16"/>
    <mergeCell ref="F33:G33"/>
    <mergeCell ref="F31:G31"/>
    <mergeCell ref="F32:G32"/>
    <mergeCell ref="F29:G29"/>
    <mergeCell ref="F23:G23"/>
    <mergeCell ref="F24:G24"/>
    <mergeCell ref="F25:G25"/>
    <mergeCell ref="F26:G26"/>
    <mergeCell ref="F27:G27"/>
    <mergeCell ref="F28:G28"/>
  </mergeCells>
  <dataValidations count="4">
    <dataValidation type="list" allowBlank="1" showInputMessage="1" showErrorMessage="1" sqref="J24:J29 J31:J33" xr:uid="{00000000-0002-0000-0900-000000000000}">
      <formula1>$M$1:$M$4</formula1>
    </dataValidation>
    <dataValidation allowBlank="1" showInputMessage="1" showErrorMessage="1" errorTitle="Seleccionar un valor de la lista" sqref="E24:E29 E31:E33" xr:uid="{00000000-0002-0000-0900-000001000000}"/>
    <dataValidation type="list" allowBlank="1" showInputMessage="1" showErrorMessage="1" errorTitle="Seleccione un valor de la lista" sqref="J7" xr:uid="{00000000-0002-0000-0900-000002000000}">
      <formula1>$L$1:$L$2</formula1>
    </dataValidation>
    <dataValidation type="list" allowBlank="1" showInputMessage="1" showErrorMessage="1" errorTitle="Seleccione un valor de la lista" sqref="J6" xr:uid="{00000000-0002-0000-0900-000003000000}">
      <formula1>$K$1:$K$3</formula1>
    </dataValidation>
  </dataValidations>
  <pageMargins left="0.70866141732283472" right="0.70866141732283472" top="0.74803149606299213" bottom="0.74803149606299213" header="0.31496062992125984" footer="0.31496062992125984"/>
  <pageSetup scale="80" orientation="landscape" r:id="rId1"/>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FF00"/>
  </sheetPr>
  <dimension ref="A1:R36"/>
  <sheetViews>
    <sheetView topLeftCell="A32" zoomScale="110" zoomScaleNormal="110" workbookViewId="0">
      <selection activeCell="F6" sqref="F6:H7"/>
    </sheetView>
  </sheetViews>
  <sheetFormatPr baseColWidth="10" defaultColWidth="11.42578125" defaultRowHeight="12.75" x14ac:dyDescent="0.2"/>
  <cols>
    <col min="1" max="1" width="8.140625" customWidth="1"/>
    <col min="2" max="2" width="9.5703125" style="158" customWidth="1"/>
    <col min="3" max="3" width="10.5703125" style="158" customWidth="1"/>
    <col min="4" max="4" width="9.85546875" style="158" customWidth="1"/>
    <col min="5" max="5" width="43.28515625" style="808" customWidth="1"/>
    <col min="6" max="6" width="18.7109375" customWidth="1"/>
    <col min="7" max="7" width="10.28515625" customWidth="1"/>
    <col min="8" max="8" width="14.42578125" customWidth="1"/>
    <col min="9" max="9" width="12.7109375" customWidth="1"/>
    <col min="12" max="12" width="16.28515625" customWidth="1"/>
  </cols>
  <sheetData>
    <row r="1" spans="1:18" ht="15" thickBot="1" x14ac:dyDescent="0.25">
      <c r="A1" s="1661"/>
      <c r="B1" s="1706"/>
      <c r="C1" s="1706"/>
      <c r="D1" s="1706"/>
      <c r="E1" s="1706"/>
      <c r="F1" s="1706"/>
      <c r="G1" s="1706"/>
      <c r="H1" s="1706"/>
      <c r="I1" s="1706"/>
      <c r="J1" s="1707"/>
      <c r="K1" s="1"/>
      <c r="L1" s="1"/>
      <c r="M1" s="1"/>
    </row>
    <row r="2" spans="1:18" ht="15" x14ac:dyDescent="0.2">
      <c r="A2" s="1708"/>
      <c r="B2" s="1711" t="s">
        <v>378</v>
      </c>
      <c r="C2" s="1712"/>
      <c r="D2" s="1712"/>
      <c r="E2" s="1712"/>
      <c r="F2" s="1712"/>
      <c r="G2" s="1712"/>
      <c r="H2" s="1712"/>
      <c r="I2" s="1712"/>
      <c r="J2" s="1713"/>
      <c r="K2" s="1"/>
      <c r="L2" s="1"/>
      <c r="M2" s="1"/>
    </row>
    <row r="3" spans="1:18" ht="14.25" x14ac:dyDescent="0.2">
      <c r="A3" s="1709"/>
      <c r="B3" s="1619" t="s">
        <v>456</v>
      </c>
      <c r="C3" s="1619"/>
      <c r="D3" s="1619"/>
      <c r="E3" s="1619"/>
      <c r="F3" s="1619"/>
      <c r="G3" s="1619"/>
      <c r="H3" s="1619"/>
      <c r="I3" s="1619"/>
      <c r="J3" s="1619"/>
      <c r="K3" s="1"/>
      <c r="L3" s="1"/>
      <c r="M3" s="1"/>
    </row>
    <row r="4" spans="1:18" ht="15" thickBot="1" x14ac:dyDescent="0.25">
      <c r="A4" s="1710"/>
      <c r="B4" s="1619" t="s">
        <v>380</v>
      </c>
      <c r="C4" s="1619"/>
      <c r="D4" s="1619"/>
      <c r="E4" s="1619"/>
      <c r="F4" s="1619"/>
      <c r="G4" s="1619"/>
      <c r="H4" s="1619"/>
      <c r="I4" s="1619"/>
      <c r="J4" s="1619"/>
      <c r="M4" s="1"/>
    </row>
    <row r="5" spans="1:18" x14ac:dyDescent="0.2">
      <c r="A5" s="1655" t="s">
        <v>381</v>
      </c>
      <c r="B5" s="1656"/>
      <c r="C5" s="1656"/>
      <c r="D5" s="1656"/>
      <c r="E5" s="1656"/>
      <c r="F5" s="1656"/>
      <c r="G5" s="1656"/>
      <c r="H5" s="1656"/>
      <c r="I5" s="1656"/>
      <c r="J5" s="1657"/>
    </row>
    <row r="6" spans="1:18" ht="25.5" x14ac:dyDescent="0.2">
      <c r="A6" s="1645" t="s">
        <v>342</v>
      </c>
      <c r="B6" s="1647" t="s">
        <v>58</v>
      </c>
      <c r="C6" s="1648"/>
      <c r="D6" s="1649"/>
      <c r="E6" s="1734" t="s">
        <v>343</v>
      </c>
      <c r="F6" s="1647" t="s">
        <v>59</v>
      </c>
      <c r="G6" s="1648"/>
      <c r="H6" s="1649"/>
      <c r="I6" s="2" t="s">
        <v>382</v>
      </c>
      <c r="J6" s="3" t="s">
        <v>383</v>
      </c>
    </row>
    <row r="7" spans="1:18" ht="25.5" x14ac:dyDescent="0.2">
      <c r="A7" s="1646"/>
      <c r="B7" s="1650"/>
      <c r="C7" s="1651"/>
      <c r="D7" s="1652"/>
      <c r="E7" s="1735"/>
      <c r="F7" s="1650"/>
      <c r="G7" s="1651"/>
      <c r="H7" s="1652"/>
      <c r="I7" s="4" t="s">
        <v>384</v>
      </c>
      <c r="J7" s="547" t="s">
        <v>385</v>
      </c>
    </row>
    <row r="8" spans="1:18" x14ac:dyDescent="0.2">
      <c r="A8" s="1658"/>
      <c r="B8" s="1659"/>
      <c r="C8" s="1659"/>
      <c r="D8" s="1659"/>
      <c r="E8" s="1659"/>
      <c r="F8" s="1659"/>
      <c r="G8" s="1659"/>
      <c r="H8" s="1659"/>
      <c r="I8" s="1659"/>
      <c r="J8" s="1660"/>
    </row>
    <row r="9" spans="1:18" ht="89.25" customHeight="1" x14ac:dyDescent="0.2">
      <c r="A9" s="222" t="s">
        <v>386</v>
      </c>
      <c r="B9" s="1641" t="s">
        <v>60</v>
      </c>
      <c r="C9" s="1642"/>
      <c r="D9" s="1642"/>
      <c r="E9" s="1642"/>
      <c r="F9" s="1643"/>
      <c r="G9" s="223" t="s">
        <v>387</v>
      </c>
      <c r="H9" s="1618" t="s">
        <v>61</v>
      </c>
      <c r="I9" s="1618"/>
      <c r="J9" s="1644"/>
    </row>
    <row r="10" spans="1:18" ht="63.75" x14ac:dyDescent="0.2">
      <c r="A10" s="222" t="s">
        <v>388</v>
      </c>
      <c r="B10" s="1641" t="s">
        <v>33</v>
      </c>
      <c r="C10" s="1642"/>
      <c r="D10" s="1642"/>
      <c r="E10" s="1642"/>
      <c r="F10" s="1643"/>
      <c r="G10" s="223" t="s">
        <v>389</v>
      </c>
      <c r="H10" s="1618" t="s">
        <v>62</v>
      </c>
      <c r="I10" s="1618"/>
      <c r="J10" s="1644"/>
    </row>
    <row r="11" spans="1:18" ht="51" x14ac:dyDescent="0.2">
      <c r="A11" s="222" t="s">
        <v>390</v>
      </c>
      <c r="B11" s="1641" t="s">
        <v>63</v>
      </c>
      <c r="C11" s="1642"/>
      <c r="D11" s="1642"/>
      <c r="E11" s="1642"/>
      <c r="F11" s="1643"/>
      <c r="G11" s="223" t="s">
        <v>391</v>
      </c>
      <c r="H11" s="1618" t="s">
        <v>64</v>
      </c>
      <c r="I11" s="1618"/>
      <c r="J11" s="1644"/>
    </row>
    <row r="12" spans="1:18" ht="51" x14ac:dyDescent="0.2">
      <c r="A12" s="222" t="s">
        <v>392</v>
      </c>
      <c r="B12" s="1641" t="s">
        <v>57</v>
      </c>
      <c r="C12" s="1642"/>
      <c r="D12" s="1642"/>
      <c r="E12" s="1642"/>
      <c r="F12" s="1643"/>
      <c r="G12" s="223" t="s">
        <v>393</v>
      </c>
      <c r="H12" s="1618" t="s">
        <v>34</v>
      </c>
      <c r="I12" s="1618"/>
      <c r="J12" s="1644"/>
    </row>
    <row r="13" spans="1:18" ht="89.25" x14ac:dyDescent="0.2">
      <c r="A13" s="222" t="s">
        <v>394</v>
      </c>
      <c r="B13" s="1641" t="s">
        <v>151</v>
      </c>
      <c r="C13" s="1642"/>
      <c r="D13" s="1642"/>
      <c r="E13" s="1642"/>
      <c r="F13" s="1643"/>
      <c r="G13" s="223" t="s">
        <v>395</v>
      </c>
      <c r="H13" s="1618" t="s">
        <v>40</v>
      </c>
      <c r="I13" s="1618"/>
      <c r="J13" s="1644"/>
    </row>
    <row r="14" spans="1:18" ht="22.5" customHeight="1" x14ac:dyDescent="0.2">
      <c r="A14" s="1623" t="s">
        <v>396</v>
      </c>
      <c r="B14" s="1625">
        <v>0.32500000000000001</v>
      </c>
      <c r="C14" s="1626"/>
      <c r="D14" s="1627"/>
      <c r="E14" s="1732" t="s">
        <v>397</v>
      </c>
      <c r="F14" s="1703">
        <v>0.35</v>
      </c>
      <c r="G14" s="1653" t="s">
        <v>398</v>
      </c>
      <c r="H14" s="20" t="s">
        <v>333</v>
      </c>
      <c r="I14" s="1605" t="s">
        <v>496</v>
      </c>
      <c r="J14" s="1606"/>
      <c r="P14" s="5"/>
      <c r="Q14" s="5"/>
      <c r="R14" s="5"/>
    </row>
    <row r="15" spans="1:18" ht="15.75" customHeight="1" x14ac:dyDescent="0.2">
      <c r="A15" s="1623"/>
      <c r="B15" s="1628"/>
      <c r="C15" s="1629"/>
      <c r="D15" s="1630"/>
      <c r="E15" s="1732"/>
      <c r="F15" s="1704"/>
      <c r="G15" s="1724"/>
      <c r="H15" s="21" t="s">
        <v>19</v>
      </c>
      <c r="I15" s="1607" t="s">
        <v>497</v>
      </c>
      <c r="J15" s="1608"/>
      <c r="P15" s="5"/>
      <c r="Q15" s="5"/>
      <c r="R15" s="5"/>
    </row>
    <row r="16" spans="1:18" ht="16.5" thickBot="1" x14ac:dyDescent="0.25">
      <c r="A16" s="1624"/>
      <c r="B16" s="1631"/>
      <c r="C16" s="1632"/>
      <c r="D16" s="1633"/>
      <c r="E16" s="1733"/>
      <c r="F16" s="1705"/>
      <c r="G16" s="1753"/>
      <c r="H16" s="22" t="s">
        <v>20</v>
      </c>
      <c r="I16" s="1609" t="s">
        <v>498</v>
      </c>
      <c r="J16" s="1610"/>
      <c r="P16" s="5"/>
      <c r="Q16" s="5"/>
      <c r="R16" s="5"/>
    </row>
    <row r="17" spans="1:18" x14ac:dyDescent="0.2">
      <c r="A17" s="27"/>
      <c r="B17" s="28"/>
      <c r="C17" s="29"/>
      <c r="D17" s="29"/>
      <c r="E17" s="811"/>
      <c r="F17" s="28"/>
      <c r="G17" s="27"/>
      <c r="H17" s="30"/>
      <c r="I17" s="30"/>
      <c r="J17" s="30"/>
      <c r="P17" s="5"/>
      <c r="Q17" s="5"/>
      <c r="R17" s="5"/>
    </row>
    <row r="18" spans="1:18" x14ac:dyDescent="0.2">
      <c r="A18" s="27"/>
      <c r="B18" s="28"/>
      <c r="C18" s="29"/>
      <c r="D18" s="29"/>
      <c r="E18" s="811"/>
      <c r="F18" s="28"/>
      <c r="G18" s="27"/>
      <c r="H18" s="30"/>
      <c r="I18" s="30"/>
      <c r="J18" s="30"/>
    </row>
    <row r="19" spans="1:18" x14ac:dyDescent="0.2">
      <c r="A19" s="27"/>
      <c r="B19" s="28"/>
      <c r="C19" s="29"/>
      <c r="D19" s="29"/>
      <c r="E19" s="811"/>
      <c r="F19" s="28"/>
      <c r="G19" s="27"/>
      <c r="H19" s="30"/>
      <c r="I19" s="30"/>
      <c r="J19" s="30"/>
    </row>
    <row r="20" spans="1:18" ht="15" x14ac:dyDescent="0.2">
      <c r="A20" s="1702"/>
      <c r="B20" s="1617" t="s">
        <v>378</v>
      </c>
      <c r="C20" s="1617"/>
      <c r="D20" s="1617"/>
      <c r="E20" s="1617"/>
      <c r="F20" s="1617"/>
      <c r="G20" s="1617"/>
      <c r="H20" s="1617"/>
      <c r="I20" s="1617"/>
      <c r="J20" s="1617"/>
    </row>
    <row r="21" spans="1:18" x14ac:dyDescent="0.2">
      <c r="A21" s="1702"/>
      <c r="B21" s="1619" t="s">
        <v>456</v>
      </c>
      <c r="C21" s="1619"/>
      <c r="D21" s="1619"/>
      <c r="E21" s="1619"/>
      <c r="F21" s="1619"/>
      <c r="G21" s="1619"/>
      <c r="H21" s="1619"/>
      <c r="I21" s="1619"/>
      <c r="J21" s="1619"/>
    </row>
    <row r="22" spans="1:18" ht="13.5" thickBot="1" x14ac:dyDescent="0.25">
      <c r="A22" s="1702"/>
      <c r="B22" s="1619" t="s">
        <v>380</v>
      </c>
      <c r="C22" s="1619"/>
      <c r="D22" s="1619"/>
      <c r="E22" s="1619"/>
      <c r="F22" s="1619"/>
      <c r="G22" s="1619"/>
      <c r="H22" s="1619"/>
      <c r="I22" s="1619"/>
      <c r="J22" s="1619"/>
    </row>
    <row r="23" spans="1:18" ht="13.5" thickBot="1" x14ac:dyDescent="0.25">
      <c r="A23" s="1620" t="s">
        <v>402</v>
      </c>
      <c r="B23" s="1621"/>
      <c r="C23" s="1621"/>
      <c r="D23" s="1621"/>
      <c r="E23" s="1621"/>
      <c r="F23" s="1621"/>
      <c r="G23" s="1621"/>
      <c r="H23" s="1621"/>
      <c r="I23" s="1621"/>
      <c r="J23" s="1622"/>
    </row>
    <row r="24" spans="1:18" ht="34.5" thickBot="1" x14ac:dyDescent="0.25">
      <c r="A24" s="397" t="s">
        <v>403</v>
      </c>
      <c r="B24" s="395" t="s">
        <v>397</v>
      </c>
      <c r="C24" s="395" t="s">
        <v>404</v>
      </c>
      <c r="D24" s="396" t="s">
        <v>405</v>
      </c>
      <c r="E24" s="807" t="s">
        <v>406</v>
      </c>
      <c r="F24" s="1724" t="s">
        <v>407</v>
      </c>
      <c r="G24" s="1725"/>
      <c r="H24" s="116" t="s">
        <v>21</v>
      </c>
      <c r="I24" s="116" t="s">
        <v>22</v>
      </c>
      <c r="J24" s="116" t="s">
        <v>23</v>
      </c>
    </row>
    <row r="25" spans="1:18" ht="39" thickBot="1" x14ac:dyDescent="0.25">
      <c r="A25" s="211">
        <v>2012</v>
      </c>
      <c r="B25" s="963">
        <v>0.35</v>
      </c>
      <c r="C25" s="1313">
        <v>0.36520000000000002</v>
      </c>
      <c r="D25" s="1314">
        <v>1.0434285714285716</v>
      </c>
      <c r="E25" s="1315" t="s">
        <v>499</v>
      </c>
      <c r="F25" s="1720" t="s">
        <v>500</v>
      </c>
      <c r="G25" s="1740"/>
      <c r="H25" s="176" t="s">
        <v>39</v>
      </c>
      <c r="I25" s="176" t="s">
        <v>40</v>
      </c>
      <c r="J25" s="210"/>
    </row>
    <row r="26" spans="1:18" ht="72.75" thickBot="1" x14ac:dyDescent="0.25">
      <c r="A26" s="212">
        <v>2013</v>
      </c>
      <c r="B26" s="1316">
        <v>0.35</v>
      </c>
      <c r="C26" s="1317">
        <v>0.33289242994823298</v>
      </c>
      <c r="D26" s="412">
        <v>0.95112122842352287</v>
      </c>
      <c r="E26" s="1318" t="s">
        <v>501</v>
      </c>
      <c r="F26" s="1728" t="s">
        <v>500</v>
      </c>
      <c r="G26" s="1752"/>
      <c r="H26" s="213" t="s">
        <v>39</v>
      </c>
      <c r="I26" s="213" t="s">
        <v>40</v>
      </c>
      <c r="J26" s="214"/>
    </row>
    <row r="27" spans="1:18" ht="123" customHeight="1" thickBot="1" x14ac:dyDescent="0.25">
      <c r="A27" s="211">
        <v>2014</v>
      </c>
      <c r="B27" s="963">
        <v>0.35</v>
      </c>
      <c r="C27" s="1087">
        <v>0.33400000000000002</v>
      </c>
      <c r="D27" s="413">
        <v>0.9542857142857144</v>
      </c>
      <c r="E27" s="1315" t="s">
        <v>502</v>
      </c>
      <c r="F27" s="1720" t="s">
        <v>503</v>
      </c>
      <c r="G27" s="1740"/>
      <c r="H27" s="176" t="s">
        <v>39</v>
      </c>
      <c r="I27" s="176" t="s">
        <v>40</v>
      </c>
      <c r="J27" s="210"/>
    </row>
    <row r="28" spans="1:18" ht="128.25" customHeight="1" thickBot="1" x14ac:dyDescent="0.25">
      <c r="A28" s="211">
        <v>2015</v>
      </c>
      <c r="B28" s="963">
        <v>0.35</v>
      </c>
      <c r="C28" s="1087">
        <v>0.32457710326254663</v>
      </c>
      <c r="D28" s="413">
        <v>0.92736315217870469</v>
      </c>
      <c r="E28" s="1315" t="s">
        <v>504</v>
      </c>
      <c r="F28" s="1720" t="s">
        <v>505</v>
      </c>
      <c r="G28" s="1740"/>
      <c r="H28" s="176" t="s">
        <v>39</v>
      </c>
      <c r="I28" s="176" t="s">
        <v>40</v>
      </c>
      <c r="J28" s="210"/>
      <c r="L28" s="166"/>
    </row>
    <row r="29" spans="1:18" ht="143.25" customHeight="1" thickBot="1" x14ac:dyDescent="0.25">
      <c r="A29" s="211">
        <v>2016</v>
      </c>
      <c r="B29" s="963">
        <v>0.35</v>
      </c>
      <c r="C29" s="1087">
        <v>0.32100000000000001</v>
      </c>
      <c r="D29" s="413">
        <v>0.91714285714285726</v>
      </c>
      <c r="E29" s="1315" t="s">
        <v>506</v>
      </c>
      <c r="F29" s="1720" t="s">
        <v>507</v>
      </c>
      <c r="G29" s="1740"/>
      <c r="H29" s="176" t="s">
        <v>39</v>
      </c>
      <c r="I29" s="176" t="s">
        <v>40</v>
      </c>
      <c r="J29" s="210"/>
      <c r="L29" s="166"/>
    </row>
    <row r="30" spans="1:18" ht="396" x14ac:dyDescent="0.2">
      <c r="A30" s="809">
        <v>2017</v>
      </c>
      <c r="B30" s="1287">
        <v>0.35</v>
      </c>
      <c r="C30" s="1291">
        <v>0.30499999999999999</v>
      </c>
      <c r="D30" s="1319">
        <f>C30/B30</f>
        <v>0.87142857142857144</v>
      </c>
      <c r="E30" s="1320" t="s">
        <v>508</v>
      </c>
      <c r="F30" s="1722" t="s">
        <v>509</v>
      </c>
      <c r="G30" s="1739"/>
      <c r="H30" s="216" t="s">
        <v>39</v>
      </c>
      <c r="I30" s="216" t="s">
        <v>40</v>
      </c>
      <c r="J30" s="810"/>
    </row>
    <row r="31" spans="1:18" ht="396.75" thickBot="1" x14ac:dyDescent="0.25">
      <c r="A31" s="1286">
        <v>2018</v>
      </c>
      <c r="B31" s="1321">
        <v>0.35</v>
      </c>
      <c r="C31" s="750">
        <v>0.30099999999999999</v>
      </c>
      <c r="D31" s="792">
        <v>0.86</v>
      </c>
      <c r="E31" s="1322" t="s">
        <v>510</v>
      </c>
      <c r="F31" s="1750" t="s">
        <v>509</v>
      </c>
      <c r="G31" s="1751"/>
      <c r="H31" s="275" t="s">
        <v>39</v>
      </c>
      <c r="I31" s="275" t="s">
        <v>39</v>
      </c>
      <c r="J31" s="490"/>
    </row>
    <row r="32" spans="1:18" ht="89.25" customHeight="1" thickBot="1" x14ac:dyDescent="0.25">
      <c r="A32" s="192">
        <v>2019</v>
      </c>
      <c r="B32" s="119">
        <v>0.95</v>
      </c>
      <c r="C32" s="552">
        <v>0.88400000000000001</v>
      </c>
      <c r="D32" s="553">
        <f>C32/B32</f>
        <v>0.93052631578947376</v>
      </c>
      <c r="E32" s="949" t="s">
        <v>473</v>
      </c>
      <c r="F32" s="1720" t="s">
        <v>470</v>
      </c>
      <c r="G32" s="1721"/>
      <c r="H32" s="176" t="s">
        <v>39</v>
      </c>
      <c r="I32" s="176" t="s">
        <v>40</v>
      </c>
      <c r="J32" s="191"/>
    </row>
    <row r="33" spans="1:10" ht="153.75" customHeight="1" thickBot="1" x14ac:dyDescent="0.25">
      <c r="A33" s="192">
        <v>2020</v>
      </c>
      <c r="B33" s="119">
        <v>0.95</v>
      </c>
      <c r="C33" s="552">
        <v>0.77200000000000002</v>
      </c>
      <c r="D33" s="553">
        <f>C33/B33</f>
        <v>0.81263157894736848</v>
      </c>
      <c r="E33" s="949" t="s">
        <v>474</v>
      </c>
      <c r="F33" s="1720" t="s">
        <v>511</v>
      </c>
      <c r="G33" s="1721"/>
      <c r="H33" s="176" t="s">
        <v>39</v>
      </c>
      <c r="I33" s="176" t="s">
        <v>40</v>
      </c>
      <c r="J33" s="191"/>
    </row>
    <row r="34" spans="1:10" x14ac:dyDescent="0.2">
      <c r="A34" s="1323"/>
      <c r="B34" s="1324"/>
      <c r="C34" s="1325"/>
      <c r="D34" s="950"/>
      <c r="E34" s="1326"/>
      <c r="F34" s="235"/>
      <c r="G34" s="235"/>
      <c r="H34" s="276"/>
      <c r="I34" s="276"/>
      <c r="J34" s="465"/>
    </row>
    <row r="35" spans="1:10" x14ac:dyDescent="0.2">
      <c r="A35" s="1323"/>
      <c r="B35" s="1324"/>
      <c r="C35" s="1325"/>
      <c r="D35" s="950"/>
      <c r="E35" s="1326"/>
      <c r="F35" s="235"/>
      <c r="G35" s="235"/>
      <c r="H35" s="276"/>
      <c r="I35" s="276"/>
      <c r="J35" s="465"/>
    </row>
    <row r="36" spans="1:10" x14ac:dyDescent="0.2">
      <c r="A36" s="10"/>
      <c r="B36" s="1327"/>
      <c r="C36" s="1328"/>
      <c r="D36" s="414"/>
      <c r="E36" s="1329"/>
      <c r="F36" s="36"/>
      <c r="G36" s="37"/>
      <c r="H36" s="36"/>
      <c r="I36" s="36"/>
      <c r="J36" s="37"/>
    </row>
  </sheetData>
  <mergeCells count="44">
    <mergeCell ref="A1:J1"/>
    <mergeCell ref="A2:A4"/>
    <mergeCell ref="B2:J2"/>
    <mergeCell ref="B3:J3"/>
    <mergeCell ref="B4:J4"/>
    <mergeCell ref="A5:J5"/>
    <mergeCell ref="A6:A7"/>
    <mergeCell ref="B6:D7"/>
    <mergeCell ref="E6:E7"/>
    <mergeCell ref="F6:H7"/>
    <mergeCell ref="A8:J8"/>
    <mergeCell ref="B9:F9"/>
    <mergeCell ref="H9:J9"/>
    <mergeCell ref="B10:F10"/>
    <mergeCell ref="H10:J10"/>
    <mergeCell ref="B11:F11"/>
    <mergeCell ref="H11:J11"/>
    <mergeCell ref="B12:F12"/>
    <mergeCell ref="H12:J12"/>
    <mergeCell ref="B13:F13"/>
    <mergeCell ref="H13:J13"/>
    <mergeCell ref="I14:J14"/>
    <mergeCell ref="I15:J15"/>
    <mergeCell ref="I16:J16"/>
    <mergeCell ref="A20:A22"/>
    <mergeCell ref="B20:J20"/>
    <mergeCell ref="B21:J21"/>
    <mergeCell ref="B22:J22"/>
    <mergeCell ref="A14:A16"/>
    <mergeCell ref="B14:D16"/>
    <mergeCell ref="E14:E16"/>
    <mergeCell ref="F14:F16"/>
    <mergeCell ref="G14:G16"/>
    <mergeCell ref="A23:J23"/>
    <mergeCell ref="F24:G24"/>
    <mergeCell ref="F32:G32"/>
    <mergeCell ref="F33:G33"/>
    <mergeCell ref="F31:G31"/>
    <mergeCell ref="F25:G25"/>
    <mergeCell ref="F26:G26"/>
    <mergeCell ref="F27:G27"/>
    <mergeCell ref="F28:G28"/>
    <mergeCell ref="F29:G29"/>
    <mergeCell ref="F30:G30"/>
  </mergeCells>
  <dataValidations count="4">
    <dataValidation type="list" allowBlank="1" showInputMessage="1" showErrorMessage="1" sqref="J26:J31 J34:J36" xr:uid="{00000000-0002-0000-0A00-000000000000}">
      <formula1>$M$1:$M$4</formula1>
    </dataValidation>
    <dataValidation allowBlank="1" showInputMessage="1" showErrorMessage="1" errorTitle="Seleccionar un valor de la lista" sqref="E26:E31 E34:E36" xr:uid="{00000000-0002-0000-0A00-000001000000}"/>
    <dataValidation type="list" allowBlank="1" showInputMessage="1" showErrorMessage="1" errorTitle="Seleccione un valor de la lista" sqref="J7" xr:uid="{00000000-0002-0000-0A00-000002000000}">
      <formula1>$L$1:$L$2</formula1>
    </dataValidation>
    <dataValidation type="list" allowBlank="1" showInputMessage="1" showErrorMessage="1" errorTitle="Seleccione un valor de la lista" sqref="J6" xr:uid="{00000000-0002-0000-0A00-000003000000}">
      <formula1>$K$1:$K$3</formula1>
    </dataValidation>
  </dataValidations>
  <pageMargins left="0.70866141732283472" right="0.70866141732283472" top="0.74803149606299213" bottom="0.74803149606299213" header="0.31496062992125984" footer="0.31496062992125984"/>
  <pageSetup scale="85" orientation="landscape" r:id="rId1"/>
  <drawing r:id="rId2"/>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sheetPr>
  <dimension ref="A1"/>
  <sheetViews>
    <sheetView workbookViewId="0">
      <selection activeCell="F20" sqref="F20"/>
    </sheetView>
  </sheetViews>
  <sheetFormatPr baseColWidth="10" defaultColWidth="9.140625" defaultRowHeight="12.75" x14ac:dyDescent="0.2"/>
  <cols>
    <col min="1" max="256" width="11.42578125" customWidth="1"/>
  </cols>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FF00"/>
  </sheetPr>
  <dimension ref="A1"/>
  <sheetViews>
    <sheetView workbookViewId="0"/>
  </sheetViews>
  <sheetFormatPr baseColWidth="10" defaultColWidth="9.140625" defaultRowHeight="12.75" x14ac:dyDescent="0.2"/>
  <cols>
    <col min="1" max="256" width="11.42578125" customWidth="1"/>
  </cols>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sheetPr>
  <dimension ref="A1"/>
  <sheetViews>
    <sheetView workbookViewId="0"/>
  </sheetViews>
  <sheetFormatPr baseColWidth="10" defaultColWidth="9.140625" defaultRowHeight="12.75" x14ac:dyDescent="0.2"/>
  <cols>
    <col min="1" max="256" width="11.42578125" customWidth="1"/>
  </cols>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sheetPr>
  <dimension ref="A1:R33"/>
  <sheetViews>
    <sheetView zoomScale="90" zoomScaleNormal="90" workbookViewId="0">
      <selection activeCell="K31" sqref="K31:M33"/>
    </sheetView>
  </sheetViews>
  <sheetFormatPr baseColWidth="10" defaultColWidth="11.42578125" defaultRowHeight="12.75" x14ac:dyDescent="0.2"/>
  <cols>
    <col min="1" max="1" width="11.42578125" style="158"/>
    <col min="2" max="4" width="14.140625" style="158" customWidth="1"/>
    <col min="5" max="5" width="51.140625" customWidth="1"/>
    <col min="6" max="6" width="14.140625" customWidth="1"/>
    <col min="7" max="7" width="13" customWidth="1"/>
    <col min="8" max="10" width="14.140625" customWidth="1"/>
    <col min="11" max="11" width="66" customWidth="1"/>
    <col min="12" max="12" width="34.42578125" customWidth="1"/>
  </cols>
  <sheetData>
    <row r="1" spans="1:18" ht="15" thickBot="1" x14ac:dyDescent="0.25">
      <c r="A1" s="1661"/>
      <c r="B1" s="1662"/>
      <c r="C1" s="1662"/>
      <c r="D1" s="1662"/>
      <c r="E1" s="1662"/>
      <c r="F1" s="1662"/>
      <c r="G1" s="1662"/>
      <c r="H1" s="1662"/>
      <c r="I1" s="1662"/>
      <c r="J1" s="1663"/>
      <c r="K1" s="1"/>
      <c r="L1" s="1"/>
      <c r="M1" s="1"/>
    </row>
    <row r="2" spans="1:18" ht="14.25" x14ac:dyDescent="0.2">
      <c r="A2" s="1664"/>
      <c r="B2" s="1618" t="s">
        <v>378</v>
      </c>
      <c r="C2" s="1618"/>
      <c r="D2" s="1618"/>
      <c r="E2" s="1618"/>
      <c r="F2" s="1618"/>
      <c r="G2" s="1618"/>
      <c r="H2" s="1618"/>
      <c r="I2" s="1618"/>
      <c r="J2" s="1618"/>
      <c r="K2" s="1"/>
      <c r="L2" s="1"/>
      <c r="M2" s="1"/>
    </row>
    <row r="3" spans="1:18" ht="14.25" x14ac:dyDescent="0.2">
      <c r="A3" s="1665"/>
      <c r="B3" s="1619" t="s">
        <v>512</v>
      </c>
      <c r="C3" s="1619"/>
      <c r="D3" s="1619"/>
      <c r="E3" s="1619"/>
      <c r="F3" s="1619"/>
      <c r="G3" s="1619"/>
      <c r="H3" s="1619"/>
      <c r="I3" s="1619"/>
      <c r="J3" s="1619"/>
      <c r="K3" s="1"/>
      <c r="L3" s="1"/>
      <c r="M3" s="1"/>
    </row>
    <row r="4" spans="1:18" ht="15" thickBot="1" x14ac:dyDescent="0.25">
      <c r="A4" s="1666"/>
      <c r="B4" s="1619" t="s">
        <v>380</v>
      </c>
      <c r="C4" s="1619"/>
      <c r="D4" s="1619"/>
      <c r="E4" s="1619"/>
      <c r="F4" s="1619"/>
      <c r="G4" s="1619"/>
      <c r="H4" s="1619"/>
      <c r="I4" s="1619"/>
      <c r="J4" s="1619"/>
      <c r="M4" s="1"/>
    </row>
    <row r="5" spans="1:18" x14ac:dyDescent="0.2">
      <c r="A5" s="1655" t="s">
        <v>381</v>
      </c>
      <c r="B5" s="1656"/>
      <c r="C5" s="1656"/>
      <c r="D5" s="1656"/>
      <c r="E5" s="1656"/>
      <c r="F5" s="1656"/>
      <c r="G5" s="1656"/>
      <c r="H5" s="1656"/>
      <c r="I5" s="1656"/>
      <c r="J5" s="1657"/>
    </row>
    <row r="6" spans="1:18" ht="25.5" x14ac:dyDescent="0.2">
      <c r="A6" s="1645" t="s">
        <v>342</v>
      </c>
      <c r="B6" s="1647" t="s">
        <v>80</v>
      </c>
      <c r="C6" s="1648"/>
      <c r="D6" s="1649"/>
      <c r="E6" s="1653" t="s">
        <v>343</v>
      </c>
      <c r="F6" s="1647" t="s">
        <v>81</v>
      </c>
      <c r="G6" s="1648"/>
      <c r="H6" s="1649"/>
      <c r="I6" s="2" t="s">
        <v>382</v>
      </c>
      <c r="J6" s="3" t="s">
        <v>383</v>
      </c>
    </row>
    <row r="7" spans="1:18" ht="25.5" x14ac:dyDescent="0.2">
      <c r="A7" s="1646"/>
      <c r="B7" s="1650"/>
      <c r="C7" s="1651"/>
      <c r="D7" s="1652"/>
      <c r="E7" s="1654"/>
      <c r="F7" s="1650"/>
      <c r="G7" s="1651"/>
      <c r="H7" s="1652"/>
      <c r="I7" s="4" t="s">
        <v>384</v>
      </c>
      <c r="J7" s="547" t="s">
        <v>385</v>
      </c>
    </row>
    <row r="8" spans="1:18" x14ac:dyDescent="0.2">
      <c r="A8" s="1658"/>
      <c r="B8" s="1659"/>
      <c r="C8" s="1659"/>
      <c r="D8" s="1659"/>
      <c r="E8" s="1659"/>
      <c r="F8" s="1659"/>
      <c r="G8" s="1659"/>
      <c r="H8" s="1659"/>
      <c r="I8" s="1659"/>
      <c r="J8" s="1660"/>
    </row>
    <row r="9" spans="1:18" ht="65.25" customHeight="1" x14ac:dyDescent="0.2">
      <c r="A9" s="222" t="s">
        <v>386</v>
      </c>
      <c r="B9" s="1641" t="s">
        <v>82</v>
      </c>
      <c r="C9" s="1642"/>
      <c r="D9" s="1642"/>
      <c r="E9" s="1642"/>
      <c r="F9" s="1643"/>
      <c r="G9" s="223" t="s">
        <v>387</v>
      </c>
      <c r="H9" s="1618" t="s">
        <v>83</v>
      </c>
      <c r="I9" s="1618"/>
      <c r="J9" s="1644"/>
    </row>
    <row r="10" spans="1:18" ht="118.5" customHeight="1" x14ac:dyDescent="0.2">
      <c r="A10" s="222" t="s">
        <v>388</v>
      </c>
      <c r="B10" s="1765" t="s">
        <v>33</v>
      </c>
      <c r="C10" s="1766"/>
      <c r="D10" s="1766"/>
      <c r="E10" s="1766"/>
      <c r="F10" s="1767"/>
      <c r="G10" s="223" t="s">
        <v>389</v>
      </c>
      <c r="H10" s="1618" t="s">
        <v>84</v>
      </c>
      <c r="I10" s="1618"/>
      <c r="J10" s="1644"/>
    </row>
    <row r="11" spans="1:18" ht="38.25" x14ac:dyDescent="0.2">
      <c r="A11" s="222" t="s">
        <v>390</v>
      </c>
      <c r="B11" s="1641" t="s">
        <v>85</v>
      </c>
      <c r="C11" s="1642"/>
      <c r="D11" s="1642"/>
      <c r="E11" s="1642"/>
      <c r="F11" s="1643"/>
      <c r="G11" s="223" t="s">
        <v>391</v>
      </c>
      <c r="H11" s="1641" t="s">
        <v>86</v>
      </c>
      <c r="I11" s="1642"/>
      <c r="J11" s="1714"/>
    </row>
    <row r="12" spans="1:18" ht="84" customHeight="1" x14ac:dyDescent="0.2">
      <c r="A12" s="222" t="s">
        <v>392</v>
      </c>
      <c r="B12" s="1641" t="s">
        <v>87</v>
      </c>
      <c r="C12" s="1642"/>
      <c r="D12" s="1642"/>
      <c r="E12" s="1642"/>
      <c r="F12" s="1643"/>
      <c r="G12" s="223" t="s">
        <v>393</v>
      </c>
      <c r="H12" s="1641" t="s">
        <v>88</v>
      </c>
      <c r="I12" s="1642"/>
      <c r="J12" s="1714"/>
    </row>
    <row r="13" spans="1:18" ht="51" x14ac:dyDescent="0.2">
      <c r="A13" s="222" t="s">
        <v>394</v>
      </c>
      <c r="B13" s="1641" t="s">
        <v>151</v>
      </c>
      <c r="C13" s="1642"/>
      <c r="D13" s="1642"/>
      <c r="E13" s="1642"/>
      <c r="F13" s="1643"/>
      <c r="G13" s="223" t="s">
        <v>395</v>
      </c>
      <c r="H13" s="1618" t="s">
        <v>513</v>
      </c>
      <c r="I13" s="1618"/>
      <c r="J13" s="1644"/>
    </row>
    <row r="14" spans="1:18" ht="15.75" customHeight="1" x14ac:dyDescent="0.2">
      <c r="A14" s="1645" t="s">
        <v>396</v>
      </c>
      <c r="B14" s="1625">
        <f>C27</f>
        <v>0.88711707931179185</v>
      </c>
      <c r="C14" s="1626"/>
      <c r="D14" s="1627"/>
      <c r="E14" s="1653" t="s">
        <v>397</v>
      </c>
      <c r="F14" s="1703">
        <v>0.8</v>
      </c>
      <c r="G14" s="1653" t="s">
        <v>398</v>
      </c>
      <c r="H14" s="20" t="s">
        <v>333</v>
      </c>
      <c r="I14" s="1605" t="s">
        <v>514</v>
      </c>
      <c r="J14" s="1606"/>
      <c r="P14" s="5"/>
      <c r="Q14" s="5"/>
      <c r="R14" s="5"/>
    </row>
    <row r="15" spans="1:18" ht="27" customHeight="1" x14ac:dyDescent="0.2">
      <c r="A15" s="1763"/>
      <c r="B15" s="1628"/>
      <c r="C15" s="1629"/>
      <c r="D15" s="1630"/>
      <c r="E15" s="1724"/>
      <c r="F15" s="1704"/>
      <c r="G15" s="1724"/>
      <c r="H15" s="21" t="s">
        <v>19</v>
      </c>
      <c r="I15" s="1607" t="s">
        <v>515</v>
      </c>
      <c r="J15" s="1608"/>
      <c r="P15" s="5"/>
      <c r="Q15" s="5"/>
      <c r="R15" s="5"/>
    </row>
    <row r="16" spans="1:18" ht="27.75" customHeight="1" thickBot="1" x14ac:dyDescent="0.25">
      <c r="A16" s="1764"/>
      <c r="B16" s="1631"/>
      <c r="C16" s="1632"/>
      <c r="D16" s="1633"/>
      <c r="E16" s="1753"/>
      <c r="F16" s="1705"/>
      <c r="G16" s="1753"/>
      <c r="H16" s="22" t="s">
        <v>20</v>
      </c>
      <c r="I16" s="1609" t="s">
        <v>516</v>
      </c>
      <c r="J16" s="1610"/>
      <c r="P16" s="5"/>
      <c r="Q16" s="5"/>
      <c r="R16" s="5"/>
    </row>
    <row r="17" spans="1:18" x14ac:dyDescent="0.2">
      <c r="A17" s="27"/>
      <c r="B17" s="28"/>
      <c r="C17" s="29"/>
      <c r="D17" s="29"/>
      <c r="E17" s="27"/>
      <c r="F17" s="28"/>
      <c r="G17" s="27"/>
      <c r="H17" s="30"/>
      <c r="I17" s="30"/>
      <c r="J17" s="30"/>
      <c r="P17" s="5"/>
      <c r="Q17" s="5"/>
      <c r="R17" s="5"/>
    </row>
    <row r="18" spans="1:18" ht="13.5" thickBot="1" x14ac:dyDescent="0.25">
      <c r="A18" s="13"/>
      <c r="B18" s="13"/>
      <c r="C18" s="13"/>
      <c r="D18" s="13"/>
      <c r="E18" s="556"/>
      <c r="F18" s="556"/>
      <c r="G18" s="556"/>
      <c r="H18" s="556"/>
      <c r="I18" s="556"/>
      <c r="J18" s="556"/>
    </row>
    <row r="19" spans="1:18" ht="15" x14ac:dyDescent="0.2">
      <c r="A19" s="1664"/>
      <c r="B19" s="1756" t="s">
        <v>378</v>
      </c>
      <c r="C19" s="1756"/>
      <c r="D19" s="1756"/>
      <c r="E19" s="1756"/>
      <c r="F19" s="1756"/>
      <c r="G19" s="1756"/>
      <c r="H19" s="1756"/>
      <c r="I19" s="1756"/>
      <c r="J19" s="1757"/>
    </row>
    <row r="20" spans="1:18" x14ac:dyDescent="0.2">
      <c r="A20" s="1665"/>
      <c r="B20" s="1619" t="s">
        <v>512</v>
      </c>
      <c r="C20" s="1619"/>
      <c r="D20" s="1619"/>
      <c r="E20" s="1619"/>
      <c r="F20" s="1619"/>
      <c r="G20" s="1619"/>
      <c r="H20" s="1619"/>
      <c r="I20" s="1619"/>
      <c r="J20" s="1758"/>
    </row>
    <row r="21" spans="1:18" ht="13.5" thickBot="1" x14ac:dyDescent="0.25">
      <c r="A21" s="1666"/>
      <c r="B21" s="1759" t="s">
        <v>380</v>
      </c>
      <c r="C21" s="1759"/>
      <c r="D21" s="1759"/>
      <c r="E21" s="1759"/>
      <c r="F21" s="1759"/>
      <c r="G21" s="1759"/>
      <c r="H21" s="1759"/>
      <c r="I21" s="1759"/>
      <c r="J21" s="1760"/>
    </row>
    <row r="22" spans="1:18" ht="13.5" thickBot="1" x14ac:dyDescent="0.25">
      <c r="A22" s="1620" t="s">
        <v>402</v>
      </c>
      <c r="B22" s="1621"/>
      <c r="C22" s="1621"/>
      <c r="D22" s="1621"/>
      <c r="E22" s="1621"/>
      <c r="F22" s="1621"/>
      <c r="G22" s="1621"/>
      <c r="H22" s="1621"/>
      <c r="I22" s="1621"/>
      <c r="J22" s="1622"/>
    </row>
    <row r="23" spans="1:18" ht="26.25" thickBot="1" x14ac:dyDescent="0.25">
      <c r="A23" s="397" t="s">
        <v>403</v>
      </c>
      <c r="B23" s="395" t="s">
        <v>397</v>
      </c>
      <c r="C23" s="395" t="s">
        <v>404</v>
      </c>
      <c r="D23" s="396" t="s">
        <v>405</v>
      </c>
      <c r="E23" s="396" t="s">
        <v>406</v>
      </c>
      <c r="F23" s="1724" t="s">
        <v>407</v>
      </c>
      <c r="G23" s="1725"/>
      <c r="H23" s="1724" t="s">
        <v>21</v>
      </c>
      <c r="I23" s="1725" t="s">
        <v>22</v>
      </c>
      <c r="J23" s="396" t="s">
        <v>23</v>
      </c>
    </row>
    <row r="24" spans="1:18" ht="67.5" customHeight="1" thickBot="1" x14ac:dyDescent="0.25">
      <c r="A24" s="38">
        <v>2012</v>
      </c>
      <c r="B24" s="1761" t="s">
        <v>517</v>
      </c>
      <c r="C24" s="1761"/>
      <c r="D24" s="1761"/>
      <c r="E24" s="1761"/>
      <c r="F24" s="1761"/>
      <c r="G24" s="1761"/>
      <c r="H24" s="1761"/>
      <c r="I24" s="1761"/>
      <c r="J24" s="1762"/>
    </row>
    <row r="25" spans="1:18" ht="67.5" customHeight="1" thickBot="1" x14ac:dyDescent="0.25">
      <c r="A25" s="38">
        <v>2013</v>
      </c>
      <c r="B25" s="1761" t="s">
        <v>518</v>
      </c>
      <c r="C25" s="1761"/>
      <c r="D25" s="1761"/>
      <c r="E25" s="1761"/>
      <c r="F25" s="1761"/>
      <c r="G25" s="1761"/>
      <c r="H25" s="1761"/>
      <c r="I25" s="1761"/>
      <c r="J25" s="1762"/>
    </row>
    <row r="26" spans="1:18" s="158" customFormat="1" ht="231" customHeight="1" thickBot="1" x14ac:dyDescent="0.25">
      <c r="A26" s="38">
        <v>2014</v>
      </c>
      <c r="B26" s="963">
        <v>0.8</v>
      </c>
      <c r="C26" s="1312">
        <v>0.69737481769567333</v>
      </c>
      <c r="D26" s="413">
        <f>C26/B26</f>
        <v>0.87171852211959167</v>
      </c>
      <c r="E26" s="199" t="s">
        <v>519</v>
      </c>
      <c r="F26" s="1604" t="s">
        <v>520</v>
      </c>
      <c r="G26" s="1604"/>
      <c r="H26" s="176" t="s">
        <v>39</v>
      </c>
      <c r="I26" s="176" t="s">
        <v>40</v>
      </c>
      <c r="J26" s="193"/>
    </row>
    <row r="27" spans="1:18" s="158" customFormat="1" ht="51.75" thickBot="1" x14ac:dyDescent="0.25">
      <c r="A27" s="38">
        <v>2015</v>
      </c>
      <c r="B27" s="963">
        <v>0.8</v>
      </c>
      <c r="C27" s="1087">
        <f>[3]FORMULAS!K26/[3]FORMULAS!L26</f>
        <v>0.88711707931179185</v>
      </c>
      <c r="D27" s="413">
        <f>C27/B27</f>
        <v>1.1088963491397397</v>
      </c>
      <c r="E27" s="199" t="s">
        <v>521</v>
      </c>
      <c r="F27" s="1604" t="s">
        <v>522</v>
      </c>
      <c r="G27" s="1604"/>
      <c r="H27" s="176" t="s">
        <v>39</v>
      </c>
      <c r="I27" s="176" t="s">
        <v>40</v>
      </c>
      <c r="J27" s="193"/>
    </row>
    <row r="28" spans="1:18" s="158" customFormat="1" ht="51.75" thickBot="1" x14ac:dyDescent="0.25">
      <c r="A28" s="38">
        <v>2016</v>
      </c>
      <c r="B28" s="963">
        <v>0.8</v>
      </c>
      <c r="C28" s="1087">
        <v>0.79800000000000004</v>
      </c>
      <c r="D28" s="413">
        <f>C28/B28</f>
        <v>0.99750000000000005</v>
      </c>
      <c r="E28" s="199" t="s">
        <v>523</v>
      </c>
      <c r="F28" s="1604" t="s">
        <v>522</v>
      </c>
      <c r="G28" s="1604"/>
      <c r="H28" s="176" t="s">
        <v>39</v>
      </c>
      <c r="I28" s="176" t="s">
        <v>40</v>
      </c>
      <c r="J28" s="193"/>
    </row>
    <row r="29" spans="1:18" ht="267.75" x14ac:dyDescent="0.2">
      <c r="A29" s="772">
        <v>2017</v>
      </c>
      <c r="B29" s="1287">
        <v>0.8</v>
      </c>
      <c r="C29" s="1291">
        <v>0.89500000000000002</v>
      </c>
      <c r="D29" s="813">
        <f>C29/B29</f>
        <v>1.1187499999999999</v>
      </c>
      <c r="E29" s="773" t="s">
        <v>524</v>
      </c>
      <c r="F29" s="1695" t="s">
        <v>525</v>
      </c>
      <c r="G29" s="1695"/>
      <c r="H29" s="216" t="s">
        <v>39</v>
      </c>
      <c r="I29" s="216" t="s">
        <v>40</v>
      </c>
      <c r="J29" s="814"/>
    </row>
    <row r="30" spans="1:18" ht="281.25" thickBot="1" x14ac:dyDescent="0.25">
      <c r="A30" s="1309">
        <v>2018</v>
      </c>
      <c r="B30" s="643">
        <v>0.8</v>
      </c>
      <c r="C30" s="815">
        <v>0.89900000000000002</v>
      </c>
      <c r="D30" s="654">
        <v>1.1240000000000001</v>
      </c>
      <c r="E30" s="790" t="s">
        <v>526</v>
      </c>
      <c r="F30" s="1611" t="s">
        <v>527</v>
      </c>
      <c r="G30" s="1755"/>
      <c r="H30" s="442" t="s">
        <v>39</v>
      </c>
      <c r="I30" s="442" t="s">
        <v>39</v>
      </c>
      <c r="J30" s="578"/>
    </row>
    <row r="31" spans="1:18" ht="147" customHeight="1" thickBot="1" x14ac:dyDescent="0.25">
      <c r="A31" s="1330">
        <v>2019</v>
      </c>
      <c r="B31" s="963">
        <v>0.9</v>
      </c>
      <c r="C31" s="1312">
        <v>0.875</v>
      </c>
      <c r="D31" s="416">
        <f>C31/B31</f>
        <v>0.97222222222222221</v>
      </c>
      <c r="E31" s="200" t="s">
        <v>491</v>
      </c>
      <c r="F31" s="1720" t="s">
        <v>484</v>
      </c>
      <c r="G31" s="1740"/>
      <c r="H31" s="176" t="s">
        <v>39</v>
      </c>
      <c r="I31" s="176" t="s">
        <v>40</v>
      </c>
      <c r="J31" s="210"/>
      <c r="K31" s="1125"/>
      <c r="L31" s="1754"/>
      <c r="M31" s="1754"/>
    </row>
    <row r="32" spans="1:18" ht="98.25" customHeight="1" thickBot="1" x14ac:dyDescent="0.25">
      <c r="A32" s="1330">
        <v>2020</v>
      </c>
      <c r="B32" s="963">
        <v>0.9</v>
      </c>
      <c r="C32" s="1312">
        <v>0.83499999999999996</v>
      </c>
      <c r="D32" s="416">
        <f>C32/B32</f>
        <v>0.9277777777777777</v>
      </c>
      <c r="E32" s="200" t="s">
        <v>492</v>
      </c>
      <c r="F32" s="1720" t="s">
        <v>484</v>
      </c>
      <c r="G32" s="1740"/>
      <c r="H32" s="176" t="s">
        <v>39</v>
      </c>
      <c r="I32" s="176" t="s">
        <v>40</v>
      </c>
      <c r="J32" s="210"/>
      <c r="K32" s="1125"/>
      <c r="L32" s="1754"/>
      <c r="M32" s="1754"/>
    </row>
    <row r="33" spans="1:13" ht="142.5" customHeight="1" thickBot="1" x14ac:dyDescent="0.25">
      <c r="A33" s="1094">
        <v>2021</v>
      </c>
      <c r="B33" s="1095">
        <v>0.92</v>
      </c>
      <c r="C33" s="1124">
        <v>0.96299999999999997</v>
      </c>
      <c r="D33" s="413">
        <f>C33/B33</f>
        <v>1.0467391304347826</v>
      </c>
      <c r="E33" s="1125" t="s">
        <v>528</v>
      </c>
      <c r="F33" s="1718" t="s">
        <v>529</v>
      </c>
      <c r="G33" s="1719"/>
      <c r="H33" s="1098" t="s">
        <v>39</v>
      </c>
      <c r="I33" s="1098" t="s">
        <v>40</v>
      </c>
      <c r="J33" s="1126"/>
      <c r="K33" s="1125"/>
      <c r="L33" s="1754"/>
      <c r="M33" s="1754"/>
    </row>
  </sheetData>
  <mergeCells count="49">
    <mergeCell ref="A1:J1"/>
    <mergeCell ref="A2:A4"/>
    <mergeCell ref="B2:J2"/>
    <mergeCell ref="B3:J3"/>
    <mergeCell ref="B4:J4"/>
    <mergeCell ref="A5:J5"/>
    <mergeCell ref="F6:H7"/>
    <mergeCell ref="A8:J8"/>
    <mergeCell ref="B9:F9"/>
    <mergeCell ref="H9:J9"/>
    <mergeCell ref="B10:F10"/>
    <mergeCell ref="H10:J10"/>
    <mergeCell ref="A6:A7"/>
    <mergeCell ref="B6:D7"/>
    <mergeCell ref="E6:E7"/>
    <mergeCell ref="B11:F11"/>
    <mergeCell ref="H11:J11"/>
    <mergeCell ref="B12:F12"/>
    <mergeCell ref="H12:J12"/>
    <mergeCell ref="B13:F13"/>
    <mergeCell ref="H13:J13"/>
    <mergeCell ref="A14:A16"/>
    <mergeCell ref="B14:D16"/>
    <mergeCell ref="E14:E16"/>
    <mergeCell ref="F14:F16"/>
    <mergeCell ref="G14:G16"/>
    <mergeCell ref="I14:J14"/>
    <mergeCell ref="I15:J15"/>
    <mergeCell ref="I16:J16"/>
    <mergeCell ref="F30:G30"/>
    <mergeCell ref="A19:A21"/>
    <mergeCell ref="B19:J19"/>
    <mergeCell ref="B20:J20"/>
    <mergeCell ref="B21:J21"/>
    <mergeCell ref="A22:J22"/>
    <mergeCell ref="F23:G23"/>
    <mergeCell ref="H23:I23"/>
    <mergeCell ref="F29:G29"/>
    <mergeCell ref="B24:J24"/>
    <mergeCell ref="B25:J25"/>
    <mergeCell ref="F26:G26"/>
    <mergeCell ref="F27:G27"/>
    <mergeCell ref="F28:G28"/>
    <mergeCell ref="F33:G33"/>
    <mergeCell ref="L31:M31"/>
    <mergeCell ref="L32:M32"/>
    <mergeCell ref="L33:M33"/>
    <mergeCell ref="F31:G31"/>
    <mergeCell ref="F32:G32"/>
  </mergeCells>
  <dataValidations count="4">
    <dataValidation allowBlank="1" showInputMessage="1" showErrorMessage="1" errorTitle="Seleccionar un valor de la lista" sqref="E26:E29 E31:E33 K31:K33" xr:uid="{00000000-0002-0000-0E00-000000000000}"/>
    <dataValidation type="list" allowBlank="1" showInputMessage="1" showErrorMessage="1" sqref="J26:J29 J31:J33" xr:uid="{00000000-0002-0000-0E00-000001000000}">
      <formula1>$M$1:$M$4</formula1>
    </dataValidation>
    <dataValidation type="list" allowBlank="1" showInputMessage="1" showErrorMessage="1" errorTitle="Seleccione un valor de la lista" sqref="J7" xr:uid="{00000000-0002-0000-0E00-000002000000}">
      <formula1>$L$1:$L$2</formula1>
    </dataValidation>
    <dataValidation type="list" allowBlank="1" showInputMessage="1" showErrorMessage="1" errorTitle="Seleccione un valor de la lista" sqref="J6" xr:uid="{00000000-0002-0000-0E00-000003000000}">
      <formula1>$K$1:$K$3</formula1>
    </dataValidation>
  </dataValidations>
  <pageMargins left="0.70866141732283472" right="0.70866141732283472" top="0.74803149606299213" bottom="0.74803149606299213" header="0.31496062992125984" footer="0.31496062992125984"/>
  <pageSetup scale="80" orientation="landscape" r:id="rId1"/>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sheetPr>
  <dimension ref="A1:P42"/>
  <sheetViews>
    <sheetView zoomScale="93" zoomScaleNormal="93" workbookViewId="0">
      <selection activeCell="F6" sqref="F6:H7"/>
    </sheetView>
  </sheetViews>
  <sheetFormatPr baseColWidth="10" defaultColWidth="11.42578125" defaultRowHeight="12.75" x14ac:dyDescent="0.2"/>
  <cols>
    <col min="1" max="1" width="15.5703125" customWidth="1"/>
    <col min="2" max="2" width="12.140625" customWidth="1"/>
    <col min="3" max="3" width="12.85546875" customWidth="1"/>
    <col min="4" max="4" width="10.42578125" customWidth="1"/>
    <col min="5" max="5" width="12.7109375" customWidth="1"/>
    <col min="6" max="6" width="10.7109375" customWidth="1"/>
    <col min="7" max="7" width="14" customWidth="1"/>
    <col min="8" max="9" width="16.5703125" customWidth="1"/>
    <col min="10" max="10" width="15.28515625" customWidth="1"/>
    <col min="12" max="12" width="18.140625" bestFit="1" customWidth="1"/>
  </cols>
  <sheetData>
    <row r="1" spans="1:13" ht="15" thickBot="1" x14ac:dyDescent="0.25">
      <c r="A1" s="1661"/>
      <c r="B1" s="1662"/>
      <c r="C1" s="1662"/>
      <c r="D1" s="1662"/>
      <c r="E1" s="1662"/>
      <c r="F1" s="1662"/>
      <c r="G1" s="1662"/>
      <c r="H1" s="1662"/>
      <c r="I1" s="1662"/>
      <c r="J1" s="1663"/>
      <c r="K1" s="1"/>
      <c r="L1" s="1"/>
      <c r="M1" s="1"/>
    </row>
    <row r="2" spans="1:13" ht="14.25" x14ac:dyDescent="0.2">
      <c r="A2" s="1802"/>
      <c r="B2" s="1618" t="s">
        <v>378</v>
      </c>
      <c r="C2" s="1618"/>
      <c r="D2" s="1618"/>
      <c r="E2" s="1618"/>
      <c r="F2" s="1618"/>
      <c r="G2" s="1618"/>
      <c r="H2" s="1618"/>
      <c r="I2" s="1618"/>
      <c r="J2" s="1618"/>
      <c r="K2" s="1"/>
      <c r="L2" s="1"/>
      <c r="M2" s="1"/>
    </row>
    <row r="3" spans="1:13" ht="14.25" x14ac:dyDescent="0.2">
      <c r="A3" s="1803"/>
      <c r="B3" s="1618" t="s">
        <v>530</v>
      </c>
      <c r="C3" s="1619"/>
      <c r="D3" s="1619"/>
      <c r="E3" s="1619"/>
      <c r="F3" s="1619"/>
      <c r="G3" s="1619"/>
      <c r="H3" s="1619"/>
      <c r="I3" s="1619"/>
      <c r="J3" s="1619"/>
      <c r="K3" s="1"/>
      <c r="L3" s="1"/>
      <c r="M3" s="1"/>
    </row>
    <row r="4" spans="1:13" ht="15" thickBot="1" x14ac:dyDescent="0.25">
      <c r="A4" s="1804"/>
      <c r="B4" s="1619" t="s">
        <v>380</v>
      </c>
      <c r="C4" s="1619"/>
      <c r="D4" s="1619"/>
      <c r="E4" s="1619"/>
      <c r="F4" s="1619"/>
      <c r="G4" s="1619"/>
      <c r="H4" s="1619"/>
      <c r="I4" s="1619"/>
      <c r="J4" s="1619"/>
      <c r="M4" s="1"/>
    </row>
    <row r="5" spans="1:13" x14ac:dyDescent="0.2">
      <c r="A5" s="1655" t="s">
        <v>381</v>
      </c>
      <c r="B5" s="1656"/>
      <c r="C5" s="1656"/>
      <c r="D5" s="1656"/>
      <c r="E5" s="1656"/>
      <c r="F5" s="1656"/>
      <c r="G5" s="1656"/>
      <c r="H5" s="1656"/>
      <c r="I5" s="1656"/>
      <c r="J5" s="1657"/>
    </row>
    <row r="6" spans="1:13" ht="13.15" customHeight="1" x14ac:dyDescent="0.2">
      <c r="A6" s="1645" t="s">
        <v>342</v>
      </c>
      <c r="B6" s="1647" t="s">
        <v>90</v>
      </c>
      <c r="C6" s="1648"/>
      <c r="D6" s="1649"/>
      <c r="E6" s="1653" t="s">
        <v>343</v>
      </c>
      <c r="F6" s="1647" t="s">
        <v>91</v>
      </c>
      <c r="G6" s="1648"/>
      <c r="H6" s="1649"/>
      <c r="I6" s="2" t="s">
        <v>382</v>
      </c>
      <c r="J6" s="3" t="s">
        <v>383</v>
      </c>
    </row>
    <row r="7" spans="1:13" ht="25.5" x14ac:dyDescent="0.2">
      <c r="A7" s="1646"/>
      <c r="B7" s="1650"/>
      <c r="C7" s="1651"/>
      <c r="D7" s="1652"/>
      <c r="E7" s="1654"/>
      <c r="F7" s="1650"/>
      <c r="G7" s="1651"/>
      <c r="H7" s="1652"/>
      <c r="I7" s="4" t="s">
        <v>384</v>
      </c>
      <c r="J7" s="547" t="s">
        <v>385</v>
      </c>
    </row>
    <row r="8" spans="1:13" x14ac:dyDescent="0.2">
      <c r="A8" s="1658"/>
      <c r="B8" s="1659"/>
      <c r="C8" s="1659"/>
      <c r="D8" s="1659"/>
      <c r="E8" s="1659"/>
      <c r="F8" s="1659"/>
      <c r="G8" s="1659"/>
      <c r="H8" s="1659"/>
      <c r="I8" s="1659"/>
      <c r="J8" s="1660"/>
    </row>
    <row r="9" spans="1:13" ht="139.5" customHeight="1" x14ac:dyDescent="0.2">
      <c r="A9" s="222" t="s">
        <v>386</v>
      </c>
      <c r="B9" s="1641" t="s">
        <v>92</v>
      </c>
      <c r="C9" s="1642"/>
      <c r="D9" s="1642"/>
      <c r="E9" s="1642"/>
      <c r="F9" s="1643"/>
      <c r="G9" s="223" t="s">
        <v>387</v>
      </c>
      <c r="H9" s="1641" t="s">
        <v>93</v>
      </c>
      <c r="I9" s="1642"/>
      <c r="J9" s="1714"/>
    </row>
    <row r="10" spans="1:13" ht="75.75" customHeight="1" x14ac:dyDescent="0.2">
      <c r="A10" s="222" t="s">
        <v>388</v>
      </c>
      <c r="B10" s="1765" t="s">
        <v>531</v>
      </c>
      <c r="C10" s="1766"/>
      <c r="D10" s="1766"/>
      <c r="E10" s="1766"/>
      <c r="F10" s="1767"/>
      <c r="G10" s="223" t="s">
        <v>389</v>
      </c>
      <c r="H10" s="1641" t="s">
        <v>94</v>
      </c>
      <c r="I10" s="1642"/>
      <c r="J10" s="1714"/>
    </row>
    <row r="11" spans="1:13" ht="59.25" customHeight="1" x14ac:dyDescent="0.2">
      <c r="A11" s="222" t="s">
        <v>390</v>
      </c>
      <c r="B11" s="1765" t="s">
        <v>95</v>
      </c>
      <c r="C11" s="1766"/>
      <c r="D11" s="1766"/>
      <c r="E11" s="1766"/>
      <c r="F11" s="1767"/>
      <c r="G11" s="223" t="s">
        <v>391</v>
      </c>
      <c r="H11" s="1641" t="s">
        <v>96</v>
      </c>
      <c r="I11" s="1642"/>
      <c r="J11" s="1714"/>
    </row>
    <row r="12" spans="1:13" ht="38.25" x14ac:dyDescent="0.2">
      <c r="A12" s="222" t="s">
        <v>392</v>
      </c>
      <c r="B12" s="1641" t="s">
        <v>57</v>
      </c>
      <c r="C12" s="1642"/>
      <c r="D12" s="1642"/>
      <c r="E12" s="1642"/>
      <c r="F12" s="1643"/>
      <c r="G12" s="223" t="s">
        <v>393</v>
      </c>
      <c r="H12" s="1618" t="s">
        <v>532</v>
      </c>
      <c r="I12" s="1618"/>
      <c r="J12" s="1644"/>
    </row>
    <row r="13" spans="1:13" ht="51" x14ac:dyDescent="0.2">
      <c r="A13" s="222" t="s">
        <v>394</v>
      </c>
      <c r="B13" s="1641" t="s">
        <v>151</v>
      </c>
      <c r="C13" s="1642"/>
      <c r="D13" s="1642"/>
      <c r="E13" s="1642"/>
      <c r="F13" s="1643"/>
      <c r="G13" s="223" t="s">
        <v>395</v>
      </c>
      <c r="H13" s="1618" t="s">
        <v>533</v>
      </c>
      <c r="I13" s="1618"/>
      <c r="J13" s="1644"/>
    </row>
    <row r="14" spans="1:13" ht="22.5" customHeight="1" x14ac:dyDescent="0.2">
      <c r="A14" s="1623" t="s">
        <v>396</v>
      </c>
      <c r="B14" s="1788">
        <v>0</v>
      </c>
      <c r="C14" s="1789"/>
      <c r="D14" s="1790"/>
      <c r="E14" s="1634" t="s">
        <v>397</v>
      </c>
      <c r="F14" s="1797">
        <v>0</v>
      </c>
      <c r="G14" s="1638" t="s">
        <v>398</v>
      </c>
      <c r="H14" s="20" t="s">
        <v>333</v>
      </c>
      <c r="I14" s="1605" t="s">
        <v>534</v>
      </c>
      <c r="J14" s="1606"/>
    </row>
    <row r="15" spans="1:13" ht="15.75" customHeight="1" x14ac:dyDescent="0.2">
      <c r="A15" s="1623"/>
      <c r="B15" s="1791"/>
      <c r="C15" s="1792"/>
      <c r="D15" s="1793"/>
      <c r="E15" s="1634"/>
      <c r="F15" s="1797"/>
      <c r="G15" s="1639"/>
      <c r="H15" s="21" t="s">
        <v>19</v>
      </c>
      <c r="I15" s="1781" t="s">
        <v>535</v>
      </c>
      <c r="J15" s="1782"/>
    </row>
    <row r="16" spans="1:13" ht="15.75" customHeight="1" thickBot="1" x14ac:dyDescent="0.25">
      <c r="A16" s="1624"/>
      <c r="B16" s="1794"/>
      <c r="C16" s="1795"/>
      <c r="D16" s="1796"/>
      <c r="E16" s="1635"/>
      <c r="F16" s="1798"/>
      <c r="G16" s="1640"/>
      <c r="H16" s="22" t="s">
        <v>20</v>
      </c>
      <c r="I16" s="1609" t="s">
        <v>536</v>
      </c>
      <c r="J16" s="1610"/>
    </row>
    <row r="17" spans="1:16" x14ac:dyDescent="0.2">
      <c r="A17" s="6"/>
      <c r="B17" s="7"/>
      <c r="C17" s="8"/>
      <c r="D17" s="8"/>
      <c r="E17" s="6"/>
      <c r="F17" s="7"/>
      <c r="G17" s="6"/>
      <c r="H17" s="9"/>
      <c r="I17" s="9"/>
      <c r="J17" s="9"/>
      <c r="P17" s="5"/>
    </row>
    <row r="18" spans="1:16" x14ac:dyDescent="0.2">
      <c r="A18" s="1613"/>
      <c r="B18" s="1614"/>
      <c r="C18" s="1614"/>
      <c r="D18" s="1614"/>
      <c r="E18" s="1614"/>
      <c r="F18" s="1614"/>
      <c r="G18" s="1614"/>
      <c r="H18" s="1614"/>
      <c r="I18" s="1614"/>
      <c r="J18" s="1615"/>
    </row>
    <row r="19" spans="1:16" ht="15" x14ac:dyDescent="0.2">
      <c r="A19" s="1702"/>
      <c r="B19" s="1617" t="s">
        <v>378</v>
      </c>
      <c r="C19" s="1617"/>
      <c r="D19" s="1617"/>
      <c r="E19" s="1617"/>
      <c r="F19" s="1617"/>
      <c r="G19" s="1617"/>
      <c r="H19" s="1617"/>
      <c r="I19" s="1617"/>
      <c r="J19" s="1617"/>
    </row>
    <row r="20" spans="1:16" x14ac:dyDescent="0.2">
      <c r="A20" s="1702"/>
      <c r="B20" s="1618" t="s">
        <v>530</v>
      </c>
      <c r="C20" s="1619"/>
      <c r="D20" s="1619"/>
      <c r="E20" s="1619"/>
      <c r="F20" s="1619"/>
      <c r="G20" s="1619"/>
      <c r="H20" s="1619"/>
      <c r="I20" s="1619"/>
      <c r="J20" s="1619"/>
    </row>
    <row r="21" spans="1:16" ht="13.5" thickBot="1" x14ac:dyDescent="0.25">
      <c r="A21" s="1702"/>
      <c r="B21" s="1619" t="s">
        <v>380</v>
      </c>
      <c r="C21" s="1619"/>
      <c r="D21" s="1619"/>
      <c r="E21" s="1619"/>
      <c r="F21" s="1619"/>
      <c r="G21" s="1619"/>
      <c r="H21" s="1619"/>
      <c r="I21" s="1619"/>
      <c r="J21" s="1619"/>
    </row>
    <row r="22" spans="1:16" ht="13.5" thickBot="1" x14ac:dyDescent="0.25">
      <c r="A22" s="1785" t="s">
        <v>402</v>
      </c>
      <c r="B22" s="1786"/>
      <c r="C22" s="1786"/>
      <c r="D22" s="1786"/>
      <c r="E22" s="1786"/>
      <c r="F22" s="1786"/>
      <c r="G22" s="1786"/>
      <c r="H22" s="1786"/>
      <c r="I22" s="1786"/>
      <c r="J22" s="1787"/>
    </row>
    <row r="23" spans="1:16" ht="38.25" customHeight="1" thickBot="1" x14ac:dyDescent="0.25">
      <c r="A23" s="709" t="s">
        <v>537</v>
      </c>
      <c r="B23" s="709">
        <v>2012</v>
      </c>
      <c r="C23" s="710">
        <v>2013</v>
      </c>
      <c r="D23" s="711">
        <v>2014</v>
      </c>
      <c r="E23" s="710">
        <v>2015</v>
      </c>
      <c r="F23" s="710">
        <v>2016</v>
      </c>
      <c r="G23" s="710">
        <v>2017</v>
      </c>
      <c r="H23" s="704" t="s">
        <v>406</v>
      </c>
      <c r="I23" s="702" t="s">
        <v>538</v>
      </c>
      <c r="J23" s="703" t="s">
        <v>21</v>
      </c>
      <c r="K23" s="703" t="s">
        <v>22</v>
      </c>
      <c r="L23" s="703" t="s">
        <v>23</v>
      </c>
    </row>
    <row r="24" spans="1:16" ht="12.75" customHeight="1" x14ac:dyDescent="0.2">
      <c r="A24" s="705" t="s">
        <v>199</v>
      </c>
      <c r="B24" s="712">
        <v>342</v>
      </c>
      <c r="C24" s="716">
        <v>101</v>
      </c>
      <c r="D24" s="720">
        <v>0</v>
      </c>
      <c r="E24" s="724">
        <v>0</v>
      </c>
      <c r="F24" s="724">
        <v>0</v>
      </c>
      <c r="G24" s="724">
        <v>0</v>
      </c>
      <c r="H24" s="1777" t="s">
        <v>539</v>
      </c>
      <c r="I24" s="1773" t="s">
        <v>540</v>
      </c>
      <c r="J24" s="1675" t="s">
        <v>39</v>
      </c>
      <c r="K24" s="1675" t="s">
        <v>40</v>
      </c>
      <c r="L24" s="1770"/>
    </row>
    <row r="25" spans="1:16" x14ac:dyDescent="0.2">
      <c r="A25" s="706" t="s">
        <v>200</v>
      </c>
      <c r="B25" s="713">
        <v>0</v>
      </c>
      <c r="C25" s="717">
        <v>94</v>
      </c>
      <c r="D25" s="721">
        <v>259</v>
      </c>
      <c r="E25" s="725">
        <v>312</v>
      </c>
      <c r="F25" s="725">
        <v>345</v>
      </c>
      <c r="G25" s="725">
        <v>588</v>
      </c>
      <c r="H25" s="1778"/>
      <c r="I25" s="1774"/>
      <c r="J25" s="1676"/>
      <c r="K25" s="1676"/>
      <c r="L25" s="1771"/>
    </row>
    <row r="26" spans="1:16" x14ac:dyDescent="0.2">
      <c r="A26" s="706" t="s">
        <v>201</v>
      </c>
      <c r="B26" s="713">
        <v>46</v>
      </c>
      <c r="C26" s="717">
        <v>57</v>
      </c>
      <c r="D26" s="721">
        <v>9088</v>
      </c>
      <c r="E26" s="725">
        <v>8871</v>
      </c>
      <c r="F26" s="725">
        <v>9220</v>
      </c>
      <c r="G26" s="725">
        <v>9243</v>
      </c>
      <c r="H26" s="1778"/>
      <c r="I26" s="1774"/>
      <c r="J26" s="1676"/>
      <c r="K26" s="1676"/>
      <c r="L26" s="1771"/>
    </row>
    <row r="27" spans="1:16" x14ac:dyDescent="0.2">
      <c r="A27" s="706" t="s">
        <v>202</v>
      </c>
      <c r="B27" s="713">
        <v>433</v>
      </c>
      <c r="C27" s="717">
        <v>432</v>
      </c>
      <c r="D27" s="721">
        <v>0</v>
      </c>
      <c r="E27" s="725">
        <v>37</v>
      </c>
      <c r="F27" s="725">
        <v>60</v>
      </c>
      <c r="G27" s="725">
        <v>0</v>
      </c>
      <c r="H27" s="1778"/>
      <c r="I27" s="1774"/>
      <c r="J27" s="1676"/>
      <c r="K27" s="1676"/>
      <c r="L27" s="1771"/>
    </row>
    <row r="28" spans="1:16" x14ac:dyDescent="0.2">
      <c r="A28" s="706" t="s">
        <v>203</v>
      </c>
      <c r="B28" s="713">
        <v>240</v>
      </c>
      <c r="C28" s="717">
        <v>173</v>
      </c>
      <c r="D28" s="721">
        <v>72</v>
      </c>
      <c r="E28" s="725">
        <v>62</v>
      </c>
      <c r="F28" s="725">
        <v>36</v>
      </c>
      <c r="G28" s="725">
        <v>52</v>
      </c>
      <c r="H28" s="1778"/>
      <c r="I28" s="1774"/>
      <c r="J28" s="1676"/>
      <c r="K28" s="1676"/>
      <c r="L28" s="1771"/>
    </row>
    <row r="29" spans="1:16" ht="32.25" customHeight="1" x14ac:dyDescent="0.2">
      <c r="A29" s="706" t="s">
        <v>204</v>
      </c>
      <c r="B29" s="713">
        <v>51</v>
      </c>
      <c r="C29" s="717">
        <v>1</v>
      </c>
      <c r="D29" s="721">
        <v>0</v>
      </c>
      <c r="E29" s="725">
        <v>0</v>
      </c>
      <c r="F29" s="725">
        <v>0</v>
      </c>
      <c r="G29" s="725">
        <v>0</v>
      </c>
      <c r="H29" s="1778"/>
      <c r="I29" s="1774"/>
      <c r="J29" s="1676"/>
      <c r="K29" s="1676"/>
      <c r="L29" s="1771"/>
    </row>
    <row r="30" spans="1:16" x14ac:dyDescent="0.2">
      <c r="A30" s="706" t="s">
        <v>205</v>
      </c>
      <c r="B30" s="713">
        <v>3696</v>
      </c>
      <c r="C30" s="717">
        <v>266</v>
      </c>
      <c r="D30" s="721">
        <v>0</v>
      </c>
      <c r="E30" s="725">
        <v>0</v>
      </c>
      <c r="F30" s="725">
        <v>0</v>
      </c>
      <c r="G30" s="725">
        <v>0</v>
      </c>
      <c r="H30" s="1778"/>
      <c r="I30" s="1774"/>
      <c r="J30" s="1676"/>
      <c r="K30" s="1676"/>
      <c r="L30" s="1771"/>
    </row>
    <row r="31" spans="1:16" x14ac:dyDescent="0.2">
      <c r="A31" s="706" t="s">
        <v>206</v>
      </c>
      <c r="B31" s="713">
        <v>2461</v>
      </c>
      <c r="C31" s="717">
        <v>3531</v>
      </c>
      <c r="D31" s="721">
        <v>0</v>
      </c>
      <c r="E31" s="725">
        <v>0</v>
      </c>
      <c r="F31" s="725">
        <v>0</v>
      </c>
      <c r="G31" s="725">
        <v>0</v>
      </c>
      <c r="H31" s="1778"/>
      <c r="I31" s="1774"/>
      <c r="J31" s="1676"/>
      <c r="K31" s="1676"/>
      <c r="L31" s="1771"/>
    </row>
    <row r="32" spans="1:16" ht="13.5" thickBot="1" x14ac:dyDescent="0.25">
      <c r="A32" s="707" t="s">
        <v>207</v>
      </c>
      <c r="B32" s="714">
        <v>127</v>
      </c>
      <c r="C32" s="718">
        <v>126</v>
      </c>
      <c r="D32" s="722">
        <v>0</v>
      </c>
      <c r="E32" s="726">
        <v>0</v>
      </c>
      <c r="F32" s="726">
        <v>0</v>
      </c>
      <c r="G32" s="726">
        <v>0</v>
      </c>
      <c r="H32" s="1778"/>
      <c r="I32" s="1774"/>
      <c r="J32" s="1676"/>
      <c r="K32" s="1676"/>
      <c r="L32" s="1771"/>
    </row>
    <row r="33" spans="1:12" ht="13.5" thickBot="1" x14ac:dyDescent="0.25">
      <c r="A33" s="708" t="s">
        <v>541</v>
      </c>
      <c r="B33" s="715">
        <v>7396</v>
      </c>
      <c r="C33" s="719">
        <v>4781</v>
      </c>
      <c r="D33" s="723">
        <v>9419</v>
      </c>
      <c r="E33" s="719">
        <v>9282</v>
      </c>
      <c r="F33" s="719">
        <v>9661</v>
      </c>
      <c r="G33" s="719">
        <v>9883</v>
      </c>
      <c r="H33" s="1778"/>
      <c r="I33" s="1775"/>
      <c r="J33" s="1776"/>
      <c r="K33" s="1776"/>
      <c r="L33" s="1772"/>
    </row>
    <row r="34" spans="1:12" ht="13.5" thickBot="1" x14ac:dyDescent="0.25">
      <c r="A34" s="164"/>
      <c r="B34" s="163"/>
      <c r="C34" s="163"/>
      <c r="D34" s="163"/>
      <c r="E34" s="163"/>
      <c r="F34" s="161"/>
      <c r="G34" s="161"/>
      <c r="H34" s="162"/>
      <c r="I34" s="162"/>
      <c r="J34" s="162"/>
    </row>
    <row r="35" spans="1:12" ht="27" customHeight="1" x14ac:dyDescent="0.2">
      <c r="A35" s="1331">
        <v>2012</v>
      </c>
      <c r="B35" s="1783"/>
      <c r="C35" s="1783"/>
      <c r="D35" s="1783"/>
      <c r="E35" s="1783"/>
      <c r="F35" s="1783"/>
      <c r="G35" s="1783"/>
      <c r="H35" s="1783"/>
      <c r="I35" s="1783"/>
      <c r="J35" s="1784"/>
    </row>
    <row r="36" spans="1:12" ht="27" customHeight="1" x14ac:dyDescent="0.2">
      <c r="A36" s="1332">
        <v>2013</v>
      </c>
      <c r="B36" s="1779" t="s">
        <v>542</v>
      </c>
      <c r="C36" s="1779"/>
      <c r="D36" s="1779"/>
      <c r="E36" s="1779"/>
      <c r="F36" s="1779"/>
      <c r="G36" s="1779"/>
      <c r="H36" s="1779"/>
      <c r="I36" s="1779"/>
      <c r="J36" s="1779"/>
    </row>
    <row r="37" spans="1:12" ht="45.75" customHeight="1" x14ac:dyDescent="0.2">
      <c r="A37" s="1333">
        <v>2014</v>
      </c>
      <c r="B37" s="1780" t="s">
        <v>543</v>
      </c>
      <c r="C37" s="1780"/>
      <c r="D37" s="1780"/>
      <c r="E37" s="1780"/>
      <c r="F37" s="1780"/>
      <c r="G37" s="1780"/>
      <c r="H37" s="1780"/>
      <c r="I37" s="1780"/>
      <c r="J37" s="1780"/>
    </row>
    <row r="38" spans="1:12" ht="55.5" customHeight="1" thickBot="1" x14ac:dyDescent="0.25">
      <c r="A38" s="1334">
        <v>2015</v>
      </c>
      <c r="B38" s="1780" t="s">
        <v>544</v>
      </c>
      <c r="C38" s="1780"/>
      <c r="D38" s="1780"/>
      <c r="E38" s="1780"/>
      <c r="F38" s="1780"/>
      <c r="G38" s="1780"/>
      <c r="H38" s="1780"/>
      <c r="I38" s="1780"/>
      <c r="J38" s="1780"/>
    </row>
    <row r="39" spans="1:12" ht="55.5" customHeight="1" thickBot="1" x14ac:dyDescent="0.25">
      <c r="A39" s="1334">
        <v>2016</v>
      </c>
      <c r="B39" s="1780" t="s">
        <v>545</v>
      </c>
      <c r="C39" s="1780"/>
      <c r="D39" s="1780"/>
      <c r="E39" s="1780"/>
      <c r="F39" s="1780"/>
      <c r="G39" s="1780"/>
      <c r="H39" s="1780"/>
      <c r="I39" s="1780"/>
      <c r="J39" s="1780"/>
    </row>
    <row r="40" spans="1:12" ht="54.75" customHeight="1" x14ac:dyDescent="0.2">
      <c r="A40" s="1335">
        <v>2017</v>
      </c>
      <c r="B40" s="1768" t="s">
        <v>546</v>
      </c>
      <c r="C40" s="1769"/>
      <c r="D40" s="1769"/>
      <c r="E40" s="1769"/>
      <c r="F40" s="1769"/>
      <c r="G40" s="1769"/>
      <c r="H40" s="1769"/>
      <c r="I40" s="1769"/>
      <c r="J40" s="1769"/>
      <c r="K40" s="701"/>
    </row>
    <row r="41" spans="1:12" ht="50.25" customHeight="1" x14ac:dyDescent="0.2">
      <c r="A41" s="1309">
        <v>2018</v>
      </c>
      <c r="B41" s="1799" t="s">
        <v>547</v>
      </c>
      <c r="C41" s="1800"/>
      <c r="D41" s="1800"/>
      <c r="E41" s="1800"/>
      <c r="F41" s="1800"/>
      <c r="G41" s="1800"/>
      <c r="H41" s="1800"/>
      <c r="I41" s="1800"/>
      <c r="J41" s="1801"/>
    </row>
    <row r="42" spans="1:12" x14ac:dyDescent="0.2">
      <c r="A42" s="10"/>
      <c r="B42" s="10"/>
      <c r="C42" s="10"/>
      <c r="D42" s="10"/>
      <c r="E42" s="10"/>
      <c r="F42" s="10"/>
      <c r="G42" s="10"/>
      <c r="H42" s="10"/>
      <c r="I42" s="10"/>
      <c r="J42" s="10"/>
    </row>
  </sheetData>
  <mergeCells count="47">
    <mergeCell ref="B41:J41"/>
    <mergeCell ref="A1:J1"/>
    <mergeCell ref="A2:A4"/>
    <mergeCell ref="B2:J2"/>
    <mergeCell ref="B3:J3"/>
    <mergeCell ref="B4:J4"/>
    <mergeCell ref="A5:J5"/>
    <mergeCell ref="A6:A7"/>
    <mergeCell ref="B6:D7"/>
    <mergeCell ref="E6:E7"/>
    <mergeCell ref="F6:H7"/>
    <mergeCell ref="A8:J8"/>
    <mergeCell ref="B9:F9"/>
    <mergeCell ref="H9:J9"/>
    <mergeCell ref="B10:F10"/>
    <mergeCell ref="H10:J10"/>
    <mergeCell ref="B11:F11"/>
    <mergeCell ref="H11:J11"/>
    <mergeCell ref="B12:F12"/>
    <mergeCell ref="H12:J12"/>
    <mergeCell ref="B13:F13"/>
    <mergeCell ref="H13:J13"/>
    <mergeCell ref="I14:J14"/>
    <mergeCell ref="I15:J15"/>
    <mergeCell ref="I16:J16"/>
    <mergeCell ref="B35:J35"/>
    <mergeCell ref="A18:J18"/>
    <mergeCell ref="A19:A21"/>
    <mergeCell ref="B19:J19"/>
    <mergeCell ref="B20:J20"/>
    <mergeCell ref="B21:J21"/>
    <mergeCell ref="A22:J22"/>
    <mergeCell ref="A14:A16"/>
    <mergeCell ref="B14:D16"/>
    <mergeCell ref="E14:E16"/>
    <mergeCell ref="F14:F16"/>
    <mergeCell ref="G14:G16"/>
    <mergeCell ref="B40:J40"/>
    <mergeCell ref="L24:L33"/>
    <mergeCell ref="I24:I33"/>
    <mergeCell ref="J24:J33"/>
    <mergeCell ref="K24:K33"/>
    <mergeCell ref="H24:H33"/>
    <mergeCell ref="B36:J36"/>
    <mergeCell ref="B37:J37"/>
    <mergeCell ref="B38:J38"/>
    <mergeCell ref="B39:J39"/>
  </mergeCells>
  <dataValidations count="2">
    <dataValidation type="list" allowBlank="1" showInputMessage="1" showErrorMessage="1" errorTitle="Seleccione un valor de la lista" sqref="J7" xr:uid="{00000000-0002-0000-0F00-000000000000}">
      <formula1>$L$1:$L$2</formula1>
    </dataValidation>
    <dataValidation type="list" allowBlank="1" showInputMessage="1" showErrorMessage="1" errorTitle="Seleccione un valor de la lista" sqref="J6" xr:uid="{00000000-0002-0000-0F00-000001000000}">
      <formula1>$K$1:$K$3</formula1>
    </dataValidation>
  </dataValidations>
  <pageMargins left="0.70866141732283472" right="0.70866141732283472" top="0.74803149606299213" bottom="0.74803149606299213" header="0.31496062992125984" footer="0.31496062992125984"/>
  <pageSetup scale="80" orientation="landscape" r:id="rId1"/>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FF00"/>
  </sheetPr>
  <dimension ref="A1:R34"/>
  <sheetViews>
    <sheetView zoomScale="90" zoomScaleNormal="90" workbookViewId="0">
      <selection activeCell="A34" sqref="A34:J34"/>
    </sheetView>
  </sheetViews>
  <sheetFormatPr baseColWidth="10" defaultColWidth="11.42578125" defaultRowHeight="12.75" x14ac:dyDescent="0.2"/>
  <cols>
    <col min="2" max="4" width="11.42578125" style="158"/>
    <col min="5" max="5" width="61" style="17" customWidth="1"/>
    <col min="7" max="7" width="13.42578125" customWidth="1"/>
    <col min="8" max="10" width="16" customWidth="1"/>
  </cols>
  <sheetData>
    <row r="1" spans="1:18" ht="15" thickBot="1" x14ac:dyDescent="0.25">
      <c r="A1" s="1661"/>
      <c r="B1" s="1662"/>
      <c r="C1" s="1662"/>
      <c r="D1" s="1662"/>
      <c r="E1" s="1662"/>
      <c r="F1" s="1662"/>
      <c r="G1" s="1662"/>
      <c r="H1" s="1662"/>
      <c r="I1" s="1662"/>
      <c r="J1" s="1663"/>
      <c r="K1" s="1"/>
      <c r="L1" s="1"/>
      <c r="M1" s="1"/>
    </row>
    <row r="2" spans="1:18" ht="14.25" x14ac:dyDescent="0.2">
      <c r="A2" s="1802"/>
      <c r="B2" s="1618" t="s">
        <v>378</v>
      </c>
      <c r="C2" s="1618"/>
      <c r="D2" s="1618"/>
      <c r="E2" s="1618"/>
      <c r="F2" s="1618"/>
      <c r="G2" s="1618"/>
      <c r="H2" s="1618"/>
      <c r="I2" s="1618"/>
      <c r="J2" s="1618"/>
      <c r="K2" s="1"/>
      <c r="L2" s="1"/>
      <c r="M2" s="1"/>
    </row>
    <row r="3" spans="1:18" ht="14.25" x14ac:dyDescent="0.2">
      <c r="A3" s="1803"/>
      <c r="B3" s="1618" t="s">
        <v>530</v>
      </c>
      <c r="C3" s="1619"/>
      <c r="D3" s="1619"/>
      <c r="E3" s="1619"/>
      <c r="F3" s="1619"/>
      <c r="G3" s="1619"/>
      <c r="H3" s="1619"/>
      <c r="I3" s="1619"/>
      <c r="J3" s="1619"/>
      <c r="K3" s="1"/>
      <c r="L3" s="1"/>
      <c r="M3" s="1"/>
    </row>
    <row r="4" spans="1:18" ht="15" thickBot="1" x14ac:dyDescent="0.25">
      <c r="A4" s="1804"/>
      <c r="B4" s="1619" t="s">
        <v>380</v>
      </c>
      <c r="C4" s="1619"/>
      <c r="D4" s="1619"/>
      <c r="E4" s="1619"/>
      <c r="F4" s="1619"/>
      <c r="G4" s="1619"/>
      <c r="H4" s="1619"/>
      <c r="I4" s="1619"/>
      <c r="J4" s="1619"/>
      <c r="M4" s="1"/>
    </row>
    <row r="5" spans="1:18" x14ac:dyDescent="0.2">
      <c r="A5" s="1655" t="s">
        <v>381</v>
      </c>
      <c r="B5" s="1656"/>
      <c r="C5" s="1656"/>
      <c r="D5" s="1656"/>
      <c r="E5" s="1656"/>
      <c r="F5" s="1656"/>
      <c r="G5" s="1656"/>
      <c r="H5" s="1656"/>
      <c r="I5" s="1656"/>
      <c r="J5" s="1657"/>
    </row>
    <row r="6" spans="1:18" ht="25.5" x14ac:dyDescent="0.2">
      <c r="A6" s="1645" t="s">
        <v>342</v>
      </c>
      <c r="B6" s="1647" t="s">
        <v>98</v>
      </c>
      <c r="C6" s="1648"/>
      <c r="D6" s="1649"/>
      <c r="E6" s="1653" t="s">
        <v>343</v>
      </c>
      <c r="F6" s="1647" t="s">
        <v>99</v>
      </c>
      <c r="G6" s="1648"/>
      <c r="H6" s="1649"/>
      <c r="I6" s="2" t="s">
        <v>382</v>
      </c>
      <c r="J6" s="3" t="s">
        <v>383</v>
      </c>
    </row>
    <row r="7" spans="1:18" ht="25.5" x14ac:dyDescent="0.2">
      <c r="A7" s="1646"/>
      <c r="B7" s="1650"/>
      <c r="C7" s="1651"/>
      <c r="D7" s="1652"/>
      <c r="E7" s="1654"/>
      <c r="F7" s="1650"/>
      <c r="G7" s="1651"/>
      <c r="H7" s="1652"/>
      <c r="I7" s="4" t="s">
        <v>384</v>
      </c>
      <c r="J7" s="547" t="s">
        <v>385</v>
      </c>
    </row>
    <row r="8" spans="1:18" x14ac:dyDescent="0.2">
      <c r="A8" s="1658"/>
      <c r="B8" s="1659"/>
      <c r="C8" s="1659"/>
      <c r="D8" s="1659"/>
      <c r="E8" s="1659"/>
      <c r="F8" s="1659"/>
      <c r="G8" s="1659"/>
      <c r="H8" s="1659"/>
      <c r="I8" s="1659"/>
      <c r="J8" s="1660"/>
    </row>
    <row r="9" spans="1:18" ht="97.5" customHeight="1" x14ac:dyDescent="0.2">
      <c r="A9" s="222" t="s">
        <v>386</v>
      </c>
      <c r="B9" s="1641" t="s">
        <v>100</v>
      </c>
      <c r="C9" s="1642"/>
      <c r="D9" s="1642"/>
      <c r="E9" s="1642"/>
      <c r="F9" s="1643"/>
      <c r="G9" s="223" t="s">
        <v>387</v>
      </c>
      <c r="H9" s="1618" t="s">
        <v>101</v>
      </c>
      <c r="I9" s="1618"/>
      <c r="J9" s="1644"/>
    </row>
    <row r="10" spans="1:18" ht="147" customHeight="1" x14ac:dyDescent="0.2">
      <c r="A10" s="222" t="s">
        <v>388</v>
      </c>
      <c r="B10" s="1641" t="s">
        <v>33</v>
      </c>
      <c r="C10" s="1642"/>
      <c r="D10" s="1642"/>
      <c r="E10" s="1642"/>
      <c r="F10" s="1643"/>
      <c r="G10" s="223" t="s">
        <v>389</v>
      </c>
      <c r="H10" s="1618" t="s">
        <v>548</v>
      </c>
      <c r="I10" s="1618"/>
      <c r="J10" s="1644"/>
    </row>
    <row r="11" spans="1:18" ht="81.75" customHeight="1" x14ac:dyDescent="0.2">
      <c r="A11" s="222" t="s">
        <v>390</v>
      </c>
      <c r="B11" s="1641" t="s">
        <v>103</v>
      </c>
      <c r="C11" s="1642"/>
      <c r="D11" s="1642"/>
      <c r="E11" s="1642"/>
      <c r="F11" s="1643"/>
      <c r="G11" s="223" t="s">
        <v>391</v>
      </c>
      <c r="H11" s="1618" t="s">
        <v>104</v>
      </c>
      <c r="I11" s="1618"/>
      <c r="J11" s="1644"/>
    </row>
    <row r="12" spans="1:18" ht="38.25" x14ac:dyDescent="0.2">
      <c r="A12" s="222" t="s">
        <v>392</v>
      </c>
      <c r="B12" s="1641" t="s">
        <v>105</v>
      </c>
      <c r="C12" s="1642"/>
      <c r="D12" s="1642"/>
      <c r="E12" s="1642"/>
      <c r="F12" s="1643"/>
      <c r="G12" s="223" t="s">
        <v>393</v>
      </c>
      <c r="H12" s="1618" t="s">
        <v>76</v>
      </c>
      <c r="I12" s="1618"/>
      <c r="J12" s="1644"/>
    </row>
    <row r="13" spans="1:18" ht="63.75" customHeight="1" x14ac:dyDescent="0.2">
      <c r="A13" s="222" t="s">
        <v>394</v>
      </c>
      <c r="B13" s="1641" t="s">
        <v>151</v>
      </c>
      <c r="C13" s="1642"/>
      <c r="D13" s="1642"/>
      <c r="E13" s="1642"/>
      <c r="F13" s="1643"/>
      <c r="G13" s="223" t="s">
        <v>395</v>
      </c>
      <c r="H13" s="1618" t="s">
        <v>151</v>
      </c>
      <c r="I13" s="1618"/>
      <c r="J13" s="1644"/>
    </row>
    <row r="14" spans="1:18" ht="22.5" customHeight="1" x14ac:dyDescent="0.2">
      <c r="A14" s="1645" t="s">
        <v>396</v>
      </c>
      <c r="B14" s="1625">
        <f>C28</f>
        <v>-2.8436241807975993E-2</v>
      </c>
      <c r="C14" s="1626"/>
      <c r="D14" s="1627"/>
      <c r="E14" s="1653" t="s">
        <v>397</v>
      </c>
      <c r="F14" s="1703">
        <v>0.01</v>
      </c>
      <c r="G14" s="1653" t="s">
        <v>398</v>
      </c>
      <c r="H14" s="20" t="s">
        <v>333</v>
      </c>
      <c r="I14" s="1605" t="s">
        <v>549</v>
      </c>
      <c r="J14" s="1606"/>
      <c r="P14" s="5"/>
      <c r="Q14" s="5"/>
      <c r="R14" s="5"/>
    </row>
    <row r="15" spans="1:18" ht="15.75" x14ac:dyDescent="0.2">
      <c r="A15" s="1763"/>
      <c r="B15" s="1628"/>
      <c r="C15" s="1629"/>
      <c r="D15" s="1630"/>
      <c r="E15" s="1724"/>
      <c r="F15" s="1704"/>
      <c r="G15" s="1724"/>
      <c r="H15" s="21" t="s">
        <v>19</v>
      </c>
      <c r="I15" s="1607" t="s">
        <v>550</v>
      </c>
      <c r="J15" s="1608"/>
      <c r="P15" s="5"/>
      <c r="Q15" s="5"/>
      <c r="R15" s="5"/>
    </row>
    <row r="16" spans="1:18" ht="16.5" thickBot="1" x14ac:dyDescent="0.25">
      <c r="A16" s="1764"/>
      <c r="B16" s="1631"/>
      <c r="C16" s="1632"/>
      <c r="D16" s="1633"/>
      <c r="E16" s="1753"/>
      <c r="F16" s="1705"/>
      <c r="G16" s="1753"/>
      <c r="H16" s="22" t="s">
        <v>20</v>
      </c>
      <c r="I16" s="1609" t="s">
        <v>551</v>
      </c>
      <c r="J16" s="1610"/>
      <c r="P16" s="5"/>
      <c r="Q16" s="5"/>
      <c r="R16" s="5"/>
    </row>
    <row r="17" spans="1:18" x14ac:dyDescent="0.2">
      <c r="A17" s="27"/>
      <c r="B17" s="28"/>
      <c r="C17" s="29"/>
      <c r="D17" s="29"/>
      <c r="E17" s="27"/>
      <c r="F17" s="28"/>
      <c r="G17" s="27"/>
      <c r="H17" s="30"/>
      <c r="I17" s="30"/>
      <c r="J17" s="30"/>
      <c r="P17" s="5"/>
      <c r="Q17" s="5"/>
      <c r="R17" s="5"/>
    </row>
    <row r="18" spans="1:18" x14ac:dyDescent="0.2">
      <c r="A18" s="27"/>
      <c r="B18" s="28"/>
      <c r="C18" s="29"/>
      <c r="D18" s="29"/>
      <c r="E18" s="27"/>
      <c r="F18" s="28"/>
      <c r="G18" s="27"/>
      <c r="H18" s="30"/>
      <c r="I18" s="30"/>
      <c r="J18" s="30"/>
      <c r="P18" s="5"/>
      <c r="Q18" s="5"/>
      <c r="R18" s="5"/>
    </row>
    <row r="19" spans="1:18" x14ac:dyDescent="0.2">
      <c r="A19" s="1613"/>
      <c r="B19" s="1614"/>
      <c r="C19" s="1614"/>
      <c r="D19" s="1614"/>
      <c r="E19" s="1614"/>
      <c r="F19" s="1614"/>
      <c r="G19" s="1614"/>
      <c r="H19" s="1614"/>
      <c r="I19" s="1614"/>
      <c r="J19" s="1615"/>
    </row>
    <row r="20" spans="1:18" ht="15" x14ac:dyDescent="0.2">
      <c r="A20" s="1702"/>
      <c r="B20" s="1617" t="s">
        <v>378</v>
      </c>
      <c r="C20" s="1617"/>
      <c r="D20" s="1617"/>
      <c r="E20" s="1617"/>
      <c r="F20" s="1617"/>
      <c r="G20" s="1617"/>
      <c r="H20" s="1617"/>
      <c r="I20" s="1617"/>
      <c r="J20" s="1617"/>
    </row>
    <row r="21" spans="1:18" x14ac:dyDescent="0.2">
      <c r="A21" s="1702"/>
      <c r="B21" s="1618" t="s">
        <v>530</v>
      </c>
      <c r="C21" s="1619"/>
      <c r="D21" s="1619"/>
      <c r="E21" s="1619"/>
      <c r="F21" s="1619"/>
      <c r="G21" s="1619"/>
      <c r="H21" s="1619"/>
      <c r="I21" s="1619"/>
      <c r="J21" s="1619"/>
    </row>
    <row r="22" spans="1:18" ht="13.5" thickBot="1" x14ac:dyDescent="0.25">
      <c r="A22" s="1702"/>
      <c r="B22" s="1619" t="s">
        <v>380</v>
      </c>
      <c r="C22" s="1619"/>
      <c r="D22" s="1619"/>
      <c r="E22" s="1619"/>
      <c r="F22" s="1619"/>
      <c r="G22" s="1619"/>
      <c r="H22" s="1619"/>
      <c r="I22" s="1619"/>
      <c r="J22" s="1619"/>
    </row>
    <row r="23" spans="1:18" ht="13.5" thickBot="1" x14ac:dyDescent="0.25">
      <c r="A23" s="1620" t="s">
        <v>402</v>
      </c>
      <c r="B23" s="1621"/>
      <c r="C23" s="1621"/>
      <c r="D23" s="1621"/>
      <c r="E23" s="1621"/>
      <c r="F23" s="1621"/>
      <c r="G23" s="1621"/>
      <c r="H23" s="1621"/>
      <c r="I23" s="1621"/>
      <c r="J23" s="1622"/>
    </row>
    <row r="24" spans="1:18" ht="34.5" thickBot="1" x14ac:dyDescent="0.25">
      <c r="A24" s="397" t="s">
        <v>403</v>
      </c>
      <c r="B24" s="395" t="s">
        <v>397</v>
      </c>
      <c r="C24" s="395" t="s">
        <v>404</v>
      </c>
      <c r="D24" s="396" t="s">
        <v>405</v>
      </c>
      <c r="E24" s="396" t="s">
        <v>406</v>
      </c>
      <c r="F24" s="1724" t="s">
        <v>407</v>
      </c>
      <c r="G24" s="1725"/>
      <c r="H24" s="116" t="s">
        <v>21</v>
      </c>
      <c r="I24" s="116" t="s">
        <v>22</v>
      </c>
      <c r="J24" s="116" t="s">
        <v>23</v>
      </c>
    </row>
    <row r="25" spans="1:18" ht="39" thickBot="1" x14ac:dyDescent="0.25">
      <c r="A25" s="38">
        <v>2012</v>
      </c>
      <c r="B25" s="963">
        <v>1</v>
      </c>
      <c r="C25" s="1336">
        <v>-9.64E-2</v>
      </c>
      <c r="D25" s="197">
        <v>-9.64E-2</v>
      </c>
      <c r="E25" s="198" t="s">
        <v>552</v>
      </c>
      <c r="F25" s="1805" t="s">
        <v>553</v>
      </c>
      <c r="G25" s="1806"/>
      <c r="H25" s="176" t="s">
        <v>39</v>
      </c>
      <c r="I25" s="176" t="s">
        <v>40</v>
      </c>
      <c r="J25" s="193"/>
    </row>
    <row r="26" spans="1:18" ht="39" thickBot="1" x14ac:dyDescent="0.25">
      <c r="A26" s="38">
        <v>2013</v>
      </c>
      <c r="B26" s="963">
        <v>1</v>
      </c>
      <c r="C26" s="1336">
        <v>-1.6275672424164278E-2</v>
      </c>
      <c r="D26" s="197">
        <v>-1.6275672424164278E-2</v>
      </c>
      <c r="E26" s="199" t="s">
        <v>554</v>
      </c>
      <c r="F26" s="1604" t="s">
        <v>555</v>
      </c>
      <c r="G26" s="1604"/>
      <c r="H26" s="176" t="s">
        <v>39</v>
      </c>
      <c r="I26" s="176" t="s">
        <v>40</v>
      </c>
      <c r="J26" s="195"/>
    </row>
    <row r="27" spans="1:18" ht="173.25" customHeight="1" thickBot="1" x14ac:dyDescent="0.25">
      <c r="A27" s="38">
        <v>2014</v>
      </c>
      <c r="B27" s="963">
        <v>1</v>
      </c>
      <c r="C27" s="1336">
        <v>-9.1955227878914858E-3</v>
      </c>
      <c r="D27" s="197">
        <v>-9.1955227878914858E-3</v>
      </c>
      <c r="E27" s="200" t="s">
        <v>556</v>
      </c>
      <c r="F27" s="1604" t="s">
        <v>557</v>
      </c>
      <c r="G27" s="1604"/>
      <c r="H27" s="176" t="s">
        <v>39</v>
      </c>
      <c r="I27" s="176" t="s">
        <v>40</v>
      </c>
      <c r="J27" s="195"/>
    </row>
    <row r="28" spans="1:18" ht="77.25" thickBot="1" x14ac:dyDescent="0.25">
      <c r="A28" s="38">
        <v>2015</v>
      </c>
      <c r="B28" s="963">
        <v>1</v>
      </c>
      <c r="C28" s="1336">
        <v>-2.8436241807975993E-2</v>
      </c>
      <c r="D28" s="197">
        <v>-2.8436241807975993E-2</v>
      </c>
      <c r="E28" s="200" t="s">
        <v>558</v>
      </c>
      <c r="F28" s="1604" t="s">
        <v>557</v>
      </c>
      <c r="G28" s="1604"/>
      <c r="H28" s="176" t="s">
        <v>39</v>
      </c>
      <c r="I28" s="176" t="s">
        <v>40</v>
      </c>
      <c r="J28" s="195"/>
    </row>
    <row r="29" spans="1:18" ht="77.25" thickBot="1" x14ac:dyDescent="0.25">
      <c r="A29" s="38">
        <v>2016</v>
      </c>
      <c r="B29" s="963">
        <v>1</v>
      </c>
      <c r="C29" s="1336">
        <f>(([3]FORMULAS!M37/[3]FORMULAS!N37)-1)</f>
        <v>-3.7484043872544559E-2</v>
      </c>
      <c r="D29" s="197">
        <f>C29/B29</f>
        <v>-3.7484043872544559E-2</v>
      </c>
      <c r="E29" s="200" t="s">
        <v>559</v>
      </c>
      <c r="F29" s="1604" t="s">
        <v>560</v>
      </c>
      <c r="G29" s="1604"/>
      <c r="H29" s="176" t="s">
        <v>39</v>
      </c>
      <c r="I29" s="176" t="s">
        <v>40</v>
      </c>
      <c r="J29" s="195"/>
    </row>
    <row r="30" spans="1:18" ht="272.25" customHeight="1" x14ac:dyDescent="0.2">
      <c r="A30" s="772">
        <v>2017</v>
      </c>
      <c r="B30" s="1287">
        <v>1</v>
      </c>
      <c r="C30" s="1337">
        <f>(([7]DATOS!O37/[7]DATOS!P37)-1)</f>
        <v>-1.6121834557922377E-2</v>
      </c>
      <c r="D30" s="816">
        <f>C30/B30</f>
        <v>-1.6121834557922377E-2</v>
      </c>
      <c r="E30" s="774" t="s">
        <v>561</v>
      </c>
      <c r="F30" s="1695" t="s">
        <v>562</v>
      </c>
      <c r="G30" s="1695"/>
      <c r="H30" s="216" t="s">
        <v>39</v>
      </c>
      <c r="I30" s="216" t="s">
        <v>40</v>
      </c>
      <c r="J30" s="797"/>
    </row>
    <row r="31" spans="1:18" ht="179.25" thickBot="1" x14ac:dyDescent="0.25">
      <c r="A31" s="1309">
        <v>2018</v>
      </c>
      <c r="B31" s="643">
        <v>1</v>
      </c>
      <c r="C31" s="1338">
        <v>-1.2E-2</v>
      </c>
      <c r="D31" s="798">
        <v>-1.2E-2</v>
      </c>
      <c r="E31" s="622" t="s">
        <v>563</v>
      </c>
      <c r="F31" s="1611" t="s">
        <v>564</v>
      </c>
      <c r="G31" s="1755"/>
      <c r="H31" s="622" t="s">
        <v>39</v>
      </c>
      <c r="I31" s="622" t="s">
        <v>39</v>
      </c>
      <c r="J31" s="578"/>
    </row>
    <row r="32" spans="1:18" ht="128.25" thickBot="1" x14ac:dyDescent="0.25">
      <c r="A32" s="1330">
        <v>2019</v>
      </c>
      <c r="B32" s="963">
        <v>0.01</v>
      </c>
      <c r="C32" s="1336">
        <f>(([8]DATOS!S$28/[8]DATOS!T$28)-1)</f>
        <v>-3.7669594009079543E-2</v>
      </c>
      <c r="D32" s="952">
        <f>-(C32/B32)</f>
        <v>3.7669594009079543</v>
      </c>
      <c r="E32" s="200" t="s">
        <v>565</v>
      </c>
      <c r="F32" s="1604" t="s">
        <v>564</v>
      </c>
      <c r="G32" s="1604"/>
      <c r="H32" s="176" t="s">
        <v>39</v>
      </c>
      <c r="I32" s="176" t="s">
        <v>40</v>
      </c>
      <c r="J32" s="195"/>
    </row>
    <row r="33" spans="1:10" ht="115.5" thickBot="1" x14ac:dyDescent="0.25">
      <c r="A33" s="1330">
        <v>2020</v>
      </c>
      <c r="B33" s="963">
        <v>0.01</v>
      </c>
      <c r="C33" s="1336">
        <v>-4.8999999999999998E-3</v>
      </c>
      <c r="D33" s="952">
        <f>-(C33/B33)</f>
        <v>0.49</v>
      </c>
      <c r="E33" s="200" t="s">
        <v>566</v>
      </c>
      <c r="F33" s="1604" t="s">
        <v>567</v>
      </c>
      <c r="G33" s="1604"/>
      <c r="H33" s="176" t="s">
        <v>39</v>
      </c>
      <c r="I33" s="176" t="s">
        <v>40</v>
      </c>
      <c r="J33" s="195"/>
    </row>
    <row r="34" spans="1:10" ht="258" customHeight="1" thickBot="1" x14ac:dyDescent="0.25">
      <c r="A34" s="1094">
        <v>2021</v>
      </c>
      <c r="B34" s="1095">
        <v>0.01</v>
      </c>
      <c r="C34" s="1124">
        <v>1.6E-2</v>
      </c>
      <c r="D34" s="952">
        <f>(C34/B34)</f>
        <v>1.6</v>
      </c>
      <c r="E34" s="200" t="s">
        <v>568</v>
      </c>
      <c r="F34" s="1754" t="s">
        <v>569</v>
      </c>
      <c r="G34" s="1754"/>
      <c r="H34" s="1098" t="s">
        <v>39</v>
      </c>
      <c r="I34" s="1098" t="s">
        <v>40</v>
      </c>
      <c r="J34" s="1110"/>
    </row>
  </sheetData>
  <mergeCells count="46">
    <mergeCell ref="A1:J1"/>
    <mergeCell ref="A2:A4"/>
    <mergeCell ref="B2:J2"/>
    <mergeCell ref="B3:J3"/>
    <mergeCell ref="B4:J4"/>
    <mergeCell ref="A5:J5"/>
    <mergeCell ref="F6:H7"/>
    <mergeCell ref="A8:J8"/>
    <mergeCell ref="B9:F9"/>
    <mergeCell ref="H9:J9"/>
    <mergeCell ref="B10:F10"/>
    <mergeCell ref="H10:J10"/>
    <mergeCell ref="A6:A7"/>
    <mergeCell ref="B6:D7"/>
    <mergeCell ref="E6:E7"/>
    <mergeCell ref="B11:F11"/>
    <mergeCell ref="H11:J11"/>
    <mergeCell ref="B12:F12"/>
    <mergeCell ref="H12:J12"/>
    <mergeCell ref="B13:F13"/>
    <mergeCell ref="H13:J13"/>
    <mergeCell ref="I14:J14"/>
    <mergeCell ref="I15:J15"/>
    <mergeCell ref="I16:J16"/>
    <mergeCell ref="F31:G31"/>
    <mergeCell ref="A19:J19"/>
    <mergeCell ref="A20:A22"/>
    <mergeCell ref="B20:J20"/>
    <mergeCell ref="B21:J21"/>
    <mergeCell ref="B22:J22"/>
    <mergeCell ref="A23:J23"/>
    <mergeCell ref="A14:A16"/>
    <mergeCell ref="B14:D16"/>
    <mergeCell ref="E14:E16"/>
    <mergeCell ref="F14:F16"/>
    <mergeCell ref="G14:G16"/>
    <mergeCell ref="F34:G34"/>
    <mergeCell ref="F32:G32"/>
    <mergeCell ref="F33:G33"/>
    <mergeCell ref="F30:G30"/>
    <mergeCell ref="F24:G24"/>
    <mergeCell ref="F25:G25"/>
    <mergeCell ref="F26:G26"/>
    <mergeCell ref="F27:G27"/>
    <mergeCell ref="F28:G28"/>
    <mergeCell ref="F29:G29"/>
  </mergeCells>
  <dataValidations count="4">
    <dataValidation type="list" allowBlank="1" showInputMessage="1" showErrorMessage="1" sqref="J25:J30 J32:J34" xr:uid="{00000000-0002-0000-1000-000000000000}">
      <formula1>$M$1:$M$4</formula1>
    </dataValidation>
    <dataValidation type="list" allowBlank="1" showInputMessage="1" showErrorMessage="1" errorTitle="Seleccione un valor de la lista" sqref="J6" xr:uid="{00000000-0002-0000-1000-000001000000}">
      <formula1>$K$1:$K$3</formula1>
    </dataValidation>
    <dataValidation type="list" allowBlank="1" showInputMessage="1" showErrorMessage="1" errorTitle="Seleccione un valor de la lista" sqref="J7" xr:uid="{00000000-0002-0000-1000-000002000000}">
      <formula1>$L$1:$L$2</formula1>
    </dataValidation>
    <dataValidation allowBlank="1" showInputMessage="1" showErrorMessage="1" errorTitle="Seleccionar un valor de la lista" sqref="E25:E30 E32:E34" xr:uid="{00000000-0002-0000-1000-000003000000}"/>
  </dataValidations>
  <pageMargins left="0.70866141732283472" right="0.70866141732283472" top="0.74803149606299213" bottom="0.74803149606299213" header="0.31496062992125984" footer="0.31496062992125984"/>
  <pageSetup scale="80" orientation="landscape"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FF00"/>
  </sheetPr>
  <dimension ref="A1:R35"/>
  <sheetViews>
    <sheetView zoomScale="85" zoomScaleNormal="85" workbookViewId="0">
      <selection activeCell="I29" sqref="I29"/>
    </sheetView>
  </sheetViews>
  <sheetFormatPr baseColWidth="10" defaultColWidth="11.42578125" defaultRowHeight="12.75" x14ac:dyDescent="0.2"/>
  <cols>
    <col min="2" max="2" width="10.7109375" customWidth="1"/>
    <col min="3" max="3" width="10.85546875" customWidth="1"/>
    <col min="4" max="4" width="10.140625" customWidth="1"/>
    <col min="5" max="5" width="31.42578125" customWidth="1"/>
    <col min="8" max="8" width="18.7109375" customWidth="1"/>
    <col min="9" max="9" width="20.140625" customWidth="1"/>
    <col min="10" max="10" width="16.7109375" customWidth="1"/>
    <col min="14" max="14" width="11.42578125" customWidth="1"/>
  </cols>
  <sheetData>
    <row r="1" spans="1:13" ht="15" thickBot="1" x14ac:dyDescent="0.25">
      <c r="A1" s="1661"/>
      <c r="B1" s="1662"/>
      <c r="C1" s="1662"/>
      <c r="D1" s="1662"/>
      <c r="E1" s="1662"/>
      <c r="F1" s="1662"/>
      <c r="G1" s="1662"/>
      <c r="H1" s="1662"/>
      <c r="I1" s="1662"/>
      <c r="J1" s="1663"/>
      <c r="K1" s="1"/>
      <c r="L1" s="1"/>
      <c r="M1" s="1"/>
    </row>
    <row r="2" spans="1:13" ht="14.25" x14ac:dyDescent="0.2">
      <c r="A2" s="1802"/>
      <c r="B2" s="1618" t="s">
        <v>378</v>
      </c>
      <c r="C2" s="1618"/>
      <c r="D2" s="1618"/>
      <c r="E2" s="1618"/>
      <c r="F2" s="1618"/>
      <c r="G2" s="1618"/>
      <c r="H2" s="1618"/>
      <c r="I2" s="1618"/>
      <c r="J2" s="1618"/>
      <c r="K2" s="1"/>
      <c r="L2" s="1"/>
      <c r="M2" s="1"/>
    </row>
    <row r="3" spans="1:13" ht="14.25" x14ac:dyDescent="0.2">
      <c r="A3" s="1803"/>
      <c r="B3" s="1619" t="s">
        <v>570</v>
      </c>
      <c r="C3" s="1619"/>
      <c r="D3" s="1619"/>
      <c r="E3" s="1619"/>
      <c r="F3" s="1619"/>
      <c r="G3" s="1619"/>
      <c r="H3" s="1619"/>
      <c r="I3" s="1619"/>
      <c r="J3" s="1619"/>
      <c r="K3" s="1"/>
      <c r="L3" s="1"/>
      <c r="M3" s="1"/>
    </row>
    <row r="4" spans="1:13" ht="15" thickBot="1" x14ac:dyDescent="0.25">
      <c r="A4" s="1804"/>
      <c r="B4" s="1619" t="s">
        <v>380</v>
      </c>
      <c r="C4" s="1619"/>
      <c r="D4" s="1619"/>
      <c r="E4" s="1619"/>
      <c r="F4" s="1619"/>
      <c r="G4" s="1619"/>
      <c r="H4" s="1619"/>
      <c r="I4" s="1619"/>
      <c r="J4" s="1619"/>
      <c r="M4" s="1"/>
    </row>
    <row r="5" spans="1:13" x14ac:dyDescent="0.2">
      <c r="A5" s="1655" t="s">
        <v>381</v>
      </c>
      <c r="B5" s="1656"/>
      <c r="C5" s="1656"/>
      <c r="D5" s="1656"/>
      <c r="E5" s="1656"/>
      <c r="F5" s="1656"/>
      <c r="G5" s="1656"/>
      <c r="H5" s="1656"/>
      <c r="I5" s="1656"/>
      <c r="J5" s="1657"/>
    </row>
    <row r="6" spans="1:13" x14ac:dyDescent="0.2">
      <c r="A6" s="1645" t="s">
        <v>342</v>
      </c>
      <c r="B6" s="1647" t="s">
        <v>110</v>
      </c>
      <c r="C6" s="1648"/>
      <c r="D6" s="1649"/>
      <c r="E6" s="1653" t="s">
        <v>343</v>
      </c>
      <c r="F6" s="1647" t="s">
        <v>111</v>
      </c>
      <c r="G6" s="1648"/>
      <c r="H6" s="1649"/>
      <c r="I6" s="2" t="s">
        <v>382</v>
      </c>
      <c r="J6" s="3" t="s">
        <v>383</v>
      </c>
    </row>
    <row r="7" spans="1:13" x14ac:dyDescent="0.2">
      <c r="A7" s="1646"/>
      <c r="B7" s="1650"/>
      <c r="C7" s="1651"/>
      <c r="D7" s="1652"/>
      <c r="E7" s="1654"/>
      <c r="F7" s="1650"/>
      <c r="G7" s="1651"/>
      <c r="H7" s="1652"/>
      <c r="I7" s="4" t="s">
        <v>384</v>
      </c>
      <c r="J7" s="547" t="s">
        <v>385</v>
      </c>
    </row>
    <row r="8" spans="1:13" x14ac:dyDescent="0.2">
      <c r="A8" s="1658"/>
      <c r="B8" s="1659"/>
      <c r="C8" s="1659"/>
      <c r="D8" s="1659"/>
      <c r="E8" s="1659"/>
      <c r="F8" s="1659"/>
      <c r="G8" s="1659"/>
      <c r="H8" s="1659"/>
      <c r="I8" s="1659"/>
      <c r="J8" s="1660"/>
    </row>
    <row r="9" spans="1:13" ht="99" customHeight="1" x14ac:dyDescent="0.2">
      <c r="A9" s="222" t="s">
        <v>386</v>
      </c>
      <c r="B9" s="1641" t="s">
        <v>112</v>
      </c>
      <c r="C9" s="1642"/>
      <c r="D9" s="1642"/>
      <c r="E9" s="1642"/>
      <c r="F9" s="1643"/>
      <c r="G9" s="223" t="s">
        <v>387</v>
      </c>
      <c r="H9" s="1819" t="s">
        <v>113</v>
      </c>
      <c r="I9" s="1820"/>
      <c r="J9" s="1821"/>
    </row>
    <row r="10" spans="1:13" ht="81.75" customHeight="1" x14ac:dyDescent="0.2">
      <c r="A10" s="222" t="s">
        <v>388</v>
      </c>
      <c r="B10" s="1641" t="s">
        <v>33</v>
      </c>
      <c r="C10" s="1642"/>
      <c r="D10" s="1642"/>
      <c r="E10" s="1642"/>
      <c r="F10" s="1643"/>
      <c r="G10" s="223" t="s">
        <v>389</v>
      </c>
      <c r="H10" s="1618" t="s">
        <v>114</v>
      </c>
      <c r="I10" s="1618"/>
      <c r="J10" s="1644"/>
    </row>
    <row r="11" spans="1:13" ht="144" customHeight="1" x14ac:dyDescent="0.2">
      <c r="A11" s="222" t="s">
        <v>390</v>
      </c>
      <c r="B11" s="1641" t="s">
        <v>115</v>
      </c>
      <c r="C11" s="1642"/>
      <c r="D11" s="1642"/>
      <c r="E11" s="1642"/>
      <c r="F11" s="1643"/>
      <c r="G11" s="223" t="s">
        <v>391</v>
      </c>
      <c r="H11" s="1819" t="s">
        <v>116</v>
      </c>
      <c r="I11" s="1820"/>
      <c r="J11" s="1821"/>
    </row>
    <row r="12" spans="1:13" ht="51" x14ac:dyDescent="0.2">
      <c r="A12" s="222" t="s">
        <v>392</v>
      </c>
      <c r="B12" s="1641" t="s">
        <v>57</v>
      </c>
      <c r="C12" s="1642"/>
      <c r="D12" s="1642"/>
      <c r="E12" s="1642"/>
      <c r="F12" s="1643"/>
      <c r="G12" s="223" t="s">
        <v>393</v>
      </c>
      <c r="H12" s="1641" t="s">
        <v>117</v>
      </c>
      <c r="I12" s="1642"/>
      <c r="J12" s="1714"/>
    </row>
    <row r="13" spans="1:13" ht="63.75" x14ac:dyDescent="0.2">
      <c r="A13" s="222" t="s">
        <v>394</v>
      </c>
      <c r="B13" s="1641" t="s">
        <v>151</v>
      </c>
      <c r="C13" s="1642"/>
      <c r="D13" s="1642"/>
      <c r="E13" s="1642"/>
      <c r="F13" s="1643"/>
      <c r="G13" s="223" t="s">
        <v>395</v>
      </c>
      <c r="H13" s="1641" t="s">
        <v>533</v>
      </c>
      <c r="I13" s="1642"/>
      <c r="J13" s="1714"/>
    </row>
    <row r="14" spans="1:13" ht="22.5" customHeight="1" x14ac:dyDescent="0.2">
      <c r="A14" s="1645" t="s">
        <v>396</v>
      </c>
      <c r="B14" s="1625">
        <f>C28</f>
        <v>0.10014095839609914</v>
      </c>
      <c r="C14" s="1626"/>
      <c r="D14" s="1627"/>
      <c r="E14" s="1653" t="s">
        <v>397</v>
      </c>
      <c r="F14" s="1703">
        <v>0.1</v>
      </c>
      <c r="G14" s="1653" t="s">
        <v>398</v>
      </c>
      <c r="H14" s="20" t="s">
        <v>333</v>
      </c>
      <c r="I14" s="1605" t="s">
        <v>571</v>
      </c>
      <c r="J14" s="1606"/>
    </row>
    <row r="15" spans="1:13" ht="15.75" x14ac:dyDescent="0.2">
      <c r="A15" s="1763"/>
      <c r="B15" s="1628"/>
      <c r="C15" s="1629"/>
      <c r="D15" s="1630"/>
      <c r="E15" s="1724"/>
      <c r="F15" s="1704"/>
      <c r="G15" s="1724"/>
      <c r="H15" s="21" t="s">
        <v>572</v>
      </c>
      <c r="I15" s="1607" t="s">
        <v>573</v>
      </c>
      <c r="J15" s="1608"/>
    </row>
    <row r="16" spans="1:13" ht="16.5" thickBot="1" x14ac:dyDescent="0.25">
      <c r="A16" s="1764"/>
      <c r="B16" s="1631"/>
      <c r="C16" s="1632"/>
      <c r="D16" s="1633"/>
      <c r="E16" s="1753"/>
      <c r="F16" s="1705"/>
      <c r="G16" s="1753"/>
      <c r="H16" s="22" t="s">
        <v>574</v>
      </c>
      <c r="I16" s="1609" t="s">
        <v>575</v>
      </c>
      <c r="J16" s="1610"/>
    </row>
    <row r="17" spans="1:18" x14ac:dyDescent="0.2">
      <c r="A17" s="27"/>
      <c r="B17" s="28"/>
      <c r="C17" s="29"/>
      <c r="D17" s="29"/>
      <c r="E17" s="27"/>
      <c r="F17" s="28"/>
      <c r="G17" s="27"/>
      <c r="H17" s="30"/>
      <c r="I17" s="30"/>
      <c r="J17" s="30"/>
      <c r="P17" s="5"/>
      <c r="Q17" s="5"/>
      <c r="R17" s="5"/>
    </row>
    <row r="18" spans="1:18" x14ac:dyDescent="0.2">
      <c r="A18" s="27"/>
      <c r="B18" s="28"/>
      <c r="C18" s="29"/>
      <c r="D18" s="29"/>
      <c r="E18" s="27"/>
      <c r="F18" s="28"/>
      <c r="G18" s="27"/>
      <c r="H18" s="30"/>
      <c r="I18" s="30"/>
      <c r="J18" s="30"/>
      <c r="P18" s="5"/>
      <c r="Q18" s="5"/>
      <c r="R18" s="5"/>
    </row>
    <row r="19" spans="1:18" x14ac:dyDescent="0.2">
      <c r="A19" s="1614"/>
      <c r="B19" s="1614"/>
      <c r="C19" s="1614"/>
      <c r="D19" s="1614"/>
      <c r="E19" s="1614"/>
      <c r="F19" s="1614"/>
      <c r="G19" s="1614"/>
      <c r="H19" s="1614"/>
      <c r="I19" s="1614"/>
      <c r="J19" s="1614"/>
    </row>
    <row r="20" spans="1:18" ht="15" x14ac:dyDescent="0.2">
      <c r="A20" s="1702"/>
      <c r="B20" s="1813" t="s">
        <v>378</v>
      </c>
      <c r="C20" s="1814"/>
      <c r="D20" s="1814"/>
      <c r="E20" s="1814"/>
      <c r="F20" s="1814"/>
      <c r="G20" s="1814"/>
      <c r="H20" s="1814"/>
      <c r="I20" s="1814"/>
      <c r="J20" s="1815"/>
    </row>
    <row r="21" spans="1:18" x14ac:dyDescent="0.2">
      <c r="A21" s="1702"/>
      <c r="B21" s="1765" t="s">
        <v>512</v>
      </c>
      <c r="C21" s="1766"/>
      <c r="D21" s="1766"/>
      <c r="E21" s="1766"/>
      <c r="F21" s="1766"/>
      <c r="G21" s="1766"/>
      <c r="H21" s="1766"/>
      <c r="I21" s="1766"/>
      <c r="J21" s="1767"/>
    </row>
    <row r="22" spans="1:18" ht="13.5" thickBot="1" x14ac:dyDescent="0.25">
      <c r="A22" s="1702"/>
      <c r="B22" s="1816" t="s">
        <v>380</v>
      </c>
      <c r="C22" s="1817"/>
      <c r="D22" s="1817"/>
      <c r="E22" s="1817"/>
      <c r="F22" s="1817"/>
      <c r="G22" s="1817"/>
      <c r="H22" s="1817"/>
      <c r="I22" s="1817"/>
      <c r="J22" s="1818"/>
    </row>
    <row r="23" spans="1:18" ht="13.5" thickBot="1" x14ac:dyDescent="0.25">
      <c r="A23" s="1620" t="s">
        <v>402</v>
      </c>
      <c r="B23" s="1621"/>
      <c r="C23" s="1621"/>
      <c r="D23" s="1621"/>
      <c r="E23" s="1621"/>
      <c r="F23" s="1621"/>
      <c r="G23" s="1621"/>
      <c r="H23" s="1621"/>
      <c r="I23" s="1621"/>
      <c r="J23" s="1622"/>
    </row>
    <row r="24" spans="1:18" ht="38.25" customHeight="1" thickBot="1" x14ac:dyDescent="0.25">
      <c r="A24" s="179" t="s">
        <v>403</v>
      </c>
      <c r="B24" s="169" t="s">
        <v>397</v>
      </c>
      <c r="C24" s="169" t="s">
        <v>404</v>
      </c>
      <c r="D24" s="499" t="s">
        <v>405</v>
      </c>
      <c r="E24" s="499" t="s">
        <v>406</v>
      </c>
      <c r="F24" s="1811" t="s">
        <v>407</v>
      </c>
      <c r="G24" s="1812"/>
      <c r="H24" s="180" t="s">
        <v>21</v>
      </c>
      <c r="I24" s="180" t="s">
        <v>22</v>
      </c>
      <c r="J24" s="181" t="s">
        <v>23</v>
      </c>
    </row>
    <row r="25" spans="1:18" ht="171.75" thickBot="1" x14ac:dyDescent="0.25">
      <c r="A25" s="173">
        <v>2012</v>
      </c>
      <c r="B25" s="196">
        <v>0.1</v>
      </c>
      <c r="C25" s="417">
        <v>9.1128870556558106E-2</v>
      </c>
      <c r="D25" s="174">
        <v>0.91128870556558106</v>
      </c>
      <c r="E25" s="175" t="s">
        <v>576</v>
      </c>
      <c r="F25" s="1807" t="s">
        <v>577</v>
      </c>
      <c r="G25" s="1808"/>
      <c r="H25" s="176" t="s">
        <v>39</v>
      </c>
      <c r="I25" s="176" t="s">
        <v>40</v>
      </c>
      <c r="J25" s="177"/>
    </row>
    <row r="26" spans="1:18" ht="171.75" thickBot="1" x14ac:dyDescent="0.25">
      <c r="A26" s="173">
        <v>2013</v>
      </c>
      <c r="B26" s="196">
        <v>0.1</v>
      </c>
      <c r="C26" s="417">
        <v>8.7022607358747686E-2</v>
      </c>
      <c r="D26" s="174">
        <v>0.87022607358747683</v>
      </c>
      <c r="E26" s="175" t="s">
        <v>578</v>
      </c>
      <c r="F26" s="1807" t="s">
        <v>579</v>
      </c>
      <c r="G26" s="1808"/>
      <c r="H26" s="176" t="s">
        <v>39</v>
      </c>
      <c r="I26" s="176" t="s">
        <v>40</v>
      </c>
      <c r="J26" s="177"/>
    </row>
    <row r="27" spans="1:18" ht="186" thickBot="1" x14ac:dyDescent="0.25">
      <c r="A27" s="173">
        <v>2014</v>
      </c>
      <c r="B27" s="196">
        <v>0.1</v>
      </c>
      <c r="C27" s="417">
        <v>9.3220089928586117E-2</v>
      </c>
      <c r="D27" s="174">
        <v>0.93220089928586114</v>
      </c>
      <c r="E27" s="178" t="s">
        <v>580</v>
      </c>
      <c r="F27" s="1807" t="s">
        <v>581</v>
      </c>
      <c r="G27" s="1808"/>
      <c r="H27" s="176" t="s">
        <v>39</v>
      </c>
      <c r="I27" s="176" t="s">
        <v>40</v>
      </c>
      <c r="J27" s="177"/>
    </row>
    <row r="28" spans="1:18" ht="300" customHeight="1" thickBot="1" x14ac:dyDescent="0.25">
      <c r="A28" s="173">
        <v>2015</v>
      </c>
      <c r="B28" s="196">
        <v>0.1</v>
      </c>
      <c r="C28" s="418">
        <v>0.10014095839609914</v>
      </c>
      <c r="D28" s="174">
        <v>1.0014095839609913</v>
      </c>
      <c r="E28" s="178" t="s">
        <v>582</v>
      </c>
      <c r="F28" s="1807" t="s">
        <v>583</v>
      </c>
      <c r="G28" s="1808"/>
      <c r="H28" s="176" t="s">
        <v>39</v>
      </c>
      <c r="I28" s="176" t="s">
        <v>40</v>
      </c>
      <c r="J28" s="177"/>
    </row>
    <row r="29" spans="1:18" ht="244.9" customHeight="1" thickBot="1" x14ac:dyDescent="0.25">
      <c r="A29" s="173">
        <v>2016</v>
      </c>
      <c r="B29" s="196">
        <v>0.1</v>
      </c>
      <c r="C29" s="418">
        <f>[3]FORMULAS!M45/[3]FORMULAS!N45</f>
        <v>0.11470072469689066</v>
      </c>
      <c r="D29" s="174">
        <f>C29/B29</f>
        <v>1.1470072469689065</v>
      </c>
      <c r="E29" s="178" t="s">
        <v>584</v>
      </c>
      <c r="F29" s="1807" t="s">
        <v>583</v>
      </c>
      <c r="G29" s="1808"/>
      <c r="H29" s="176" t="s">
        <v>39</v>
      </c>
      <c r="I29" s="176" t="s">
        <v>40</v>
      </c>
      <c r="J29" s="177"/>
    </row>
    <row r="30" spans="1:18" ht="409.5" x14ac:dyDescent="0.2">
      <c r="A30" s="817">
        <v>2017</v>
      </c>
      <c r="B30" s="818">
        <v>0.1</v>
      </c>
      <c r="C30" s="819">
        <f>[4]DATOS!O45/[4]DATOS!P45</f>
        <v>0.12280242244595492</v>
      </c>
      <c r="D30" s="820">
        <f>C30/B30</f>
        <v>1.2280242244595492</v>
      </c>
      <c r="E30" s="821" t="s">
        <v>585</v>
      </c>
      <c r="F30" s="1809" t="s">
        <v>586</v>
      </c>
      <c r="G30" s="1810"/>
      <c r="H30" s="216" t="s">
        <v>39</v>
      </c>
      <c r="I30" s="216" t="s">
        <v>40</v>
      </c>
      <c r="J30" s="822"/>
    </row>
    <row r="31" spans="1:18" ht="405.75" thickBot="1" x14ac:dyDescent="0.25">
      <c r="A31" s="1309">
        <v>2018</v>
      </c>
      <c r="B31" s="824">
        <v>0.1</v>
      </c>
      <c r="C31" s="750">
        <v>0.128</v>
      </c>
      <c r="D31" s="1339">
        <v>1.2829999999999999</v>
      </c>
      <c r="E31" s="823" t="s">
        <v>587</v>
      </c>
      <c r="F31" s="1611" t="s">
        <v>588</v>
      </c>
      <c r="G31" s="1612"/>
      <c r="H31" s="442" t="s">
        <v>39</v>
      </c>
      <c r="I31" s="469" t="s">
        <v>39</v>
      </c>
      <c r="J31" s="577"/>
    </row>
    <row r="32" spans="1:18" ht="186" thickBot="1" x14ac:dyDescent="0.25">
      <c r="A32" s="1340">
        <v>2019</v>
      </c>
      <c r="B32" s="196">
        <v>0.1</v>
      </c>
      <c r="C32" s="418">
        <f>[8]DATOS!S$36/[8]DATOS!T$36</f>
        <v>0.13098670107318777</v>
      </c>
      <c r="D32" s="174">
        <f>C32/B32</f>
        <v>1.3098670107318777</v>
      </c>
      <c r="E32" s="178" t="s">
        <v>589</v>
      </c>
      <c r="F32" s="1807" t="s">
        <v>586</v>
      </c>
      <c r="G32" s="1808"/>
      <c r="H32" s="176" t="s">
        <v>39</v>
      </c>
      <c r="I32" s="176" t="s">
        <v>40</v>
      </c>
      <c r="J32" s="177"/>
    </row>
    <row r="33" spans="1:10" ht="171.75" thickBot="1" x14ac:dyDescent="0.25">
      <c r="A33" s="1340">
        <v>2020</v>
      </c>
      <c r="B33" s="196">
        <v>0.1</v>
      </c>
      <c r="C33" s="418">
        <v>0.193</v>
      </c>
      <c r="D33" s="174">
        <f>C33/B33</f>
        <v>1.93</v>
      </c>
      <c r="E33" s="178" t="s">
        <v>590</v>
      </c>
      <c r="F33" s="1807" t="s">
        <v>586</v>
      </c>
      <c r="G33" s="1808"/>
      <c r="H33" s="176" t="s">
        <v>39</v>
      </c>
      <c r="I33" s="176" t="s">
        <v>40</v>
      </c>
      <c r="J33" s="177"/>
    </row>
    <row r="34" spans="1:10" ht="300" thickBot="1" x14ac:dyDescent="0.25">
      <c r="A34" s="1127">
        <v>2021</v>
      </c>
      <c r="B34" s="1128">
        <v>0.1</v>
      </c>
      <c r="C34" s="1129">
        <v>0.251</v>
      </c>
      <c r="D34" s="1130">
        <v>1.931451340582157</v>
      </c>
      <c r="E34" s="1131" t="s">
        <v>591</v>
      </c>
      <c r="F34" s="1736" t="s">
        <v>592</v>
      </c>
      <c r="G34" s="1737"/>
      <c r="H34" s="1098" t="s">
        <v>39</v>
      </c>
      <c r="I34" s="1098" t="s">
        <v>40</v>
      </c>
      <c r="J34" s="1132"/>
    </row>
    <row r="35" spans="1:10" ht="14.25" customHeight="1" x14ac:dyDescent="0.2">
      <c r="A35" s="1341"/>
      <c r="B35" s="953"/>
      <c r="C35" s="1325"/>
      <c r="D35" s="1342"/>
      <c r="E35" s="954"/>
      <c r="F35" s="31"/>
      <c r="G35" s="31"/>
      <c r="H35" s="31"/>
      <c r="I35" s="659"/>
      <c r="J35" s="804"/>
    </row>
  </sheetData>
  <mergeCells count="46">
    <mergeCell ref="A1:J1"/>
    <mergeCell ref="A2:A4"/>
    <mergeCell ref="B2:J2"/>
    <mergeCell ref="B3:J3"/>
    <mergeCell ref="B4:J4"/>
    <mergeCell ref="A5:J5"/>
    <mergeCell ref="F6:H7"/>
    <mergeCell ref="A8:J8"/>
    <mergeCell ref="B9:F9"/>
    <mergeCell ref="H9:J9"/>
    <mergeCell ref="B10:F10"/>
    <mergeCell ref="H10:J10"/>
    <mergeCell ref="A6:A7"/>
    <mergeCell ref="B6:D7"/>
    <mergeCell ref="E6:E7"/>
    <mergeCell ref="B11:F11"/>
    <mergeCell ref="H11:J11"/>
    <mergeCell ref="B12:F12"/>
    <mergeCell ref="H12:J12"/>
    <mergeCell ref="B13:F13"/>
    <mergeCell ref="H13:J13"/>
    <mergeCell ref="I14:J14"/>
    <mergeCell ref="I15:J15"/>
    <mergeCell ref="I16:J16"/>
    <mergeCell ref="F31:G31"/>
    <mergeCell ref="A19:J19"/>
    <mergeCell ref="A20:A22"/>
    <mergeCell ref="B20:J20"/>
    <mergeCell ref="B21:J21"/>
    <mergeCell ref="B22:J22"/>
    <mergeCell ref="A23:J23"/>
    <mergeCell ref="A14:A16"/>
    <mergeCell ref="B14:D16"/>
    <mergeCell ref="E14:E16"/>
    <mergeCell ref="F14:F16"/>
    <mergeCell ref="G14:G16"/>
    <mergeCell ref="F34:G34"/>
    <mergeCell ref="F32:G32"/>
    <mergeCell ref="F33:G33"/>
    <mergeCell ref="F30:G30"/>
    <mergeCell ref="F24:G24"/>
    <mergeCell ref="F25:G25"/>
    <mergeCell ref="F26:G26"/>
    <mergeCell ref="F27:G27"/>
    <mergeCell ref="F28:G28"/>
    <mergeCell ref="F29:G29"/>
  </mergeCells>
  <dataValidations count="4">
    <dataValidation type="list" allowBlank="1" showInputMessage="1" showErrorMessage="1" errorTitle="Seleccione un valor de la lista" sqref="J7" xr:uid="{00000000-0002-0000-1100-000000000000}">
      <formula1>$L$1:$L$2</formula1>
    </dataValidation>
    <dataValidation type="list" allowBlank="1" showInputMessage="1" showErrorMessage="1" errorTitle="Seleccione un valor de la lista" sqref="J6" xr:uid="{00000000-0002-0000-1100-000001000000}">
      <formula1>$K$1:$K$3</formula1>
    </dataValidation>
    <dataValidation type="list" allowBlank="1" showInputMessage="1" showErrorMessage="1" sqref="J25:J35" xr:uid="{00000000-0002-0000-1100-000002000000}">
      <formula1>$M$1:$M$4</formula1>
    </dataValidation>
    <dataValidation allowBlank="1" showInputMessage="1" showErrorMessage="1" errorTitle="Seleccionar un valor de la lista" sqref="E25:E30 E32:E34" xr:uid="{00000000-0002-0000-1100-000003000000}"/>
  </dataValidations>
  <pageMargins left="0.70866141732283472" right="0.70866141732283472" top="0.74803149606299213" bottom="0.74803149606299213" header="0.31496062992125984" footer="0.31496062992125984"/>
  <pageSetup scale="80" orientation="landscape"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FF00"/>
  </sheetPr>
  <dimension ref="A1:N48"/>
  <sheetViews>
    <sheetView zoomScale="115" zoomScaleNormal="115" workbookViewId="0">
      <pane ySplit="3" topLeftCell="A4" activePane="bottomLeft" state="frozen"/>
      <selection activeCell="O15" sqref="O15"/>
      <selection pane="bottomLeft" activeCell="A3" sqref="A3"/>
    </sheetView>
  </sheetViews>
  <sheetFormatPr baseColWidth="10" defaultColWidth="11.42578125" defaultRowHeight="12.75" x14ac:dyDescent="0.2"/>
  <cols>
    <col min="2" max="2" width="46.28515625" style="41" customWidth="1"/>
    <col min="3" max="3" width="17" style="41" bestFit="1" customWidth="1"/>
    <col min="4" max="4" width="31.85546875" style="41" customWidth="1"/>
    <col min="5" max="5" width="13.140625" customWidth="1"/>
    <col min="6" max="6" width="16.140625" customWidth="1"/>
    <col min="7" max="7" width="13.140625" customWidth="1"/>
    <col min="8" max="12" width="14.5703125" customWidth="1"/>
  </cols>
  <sheetData>
    <row r="1" spans="1:12" ht="13.5" thickBot="1" x14ac:dyDescent="0.25">
      <c r="B1"/>
      <c r="C1"/>
      <c r="D1"/>
    </row>
    <row r="2" spans="1:12" s="40" customFormat="1" ht="16.5" thickBot="1" x14ac:dyDescent="0.3">
      <c r="A2" s="107"/>
      <c r="B2" s="108" t="s">
        <v>168</v>
      </c>
      <c r="C2" s="108"/>
      <c r="D2" s="109"/>
      <c r="E2" s="1467">
        <v>2012</v>
      </c>
      <c r="F2" s="1468"/>
      <c r="G2" s="1474">
        <v>2013</v>
      </c>
      <c r="H2" s="1475"/>
      <c r="I2" s="1467">
        <v>2014</v>
      </c>
      <c r="J2" s="1468"/>
      <c r="K2" s="1467">
        <v>2015</v>
      </c>
      <c r="L2" s="1468"/>
    </row>
    <row r="3" spans="1:12" s="39" customFormat="1" ht="24.75" thickBot="1" x14ac:dyDescent="0.25">
      <c r="A3" s="110" t="s">
        <v>6</v>
      </c>
      <c r="B3" s="115" t="s">
        <v>11</v>
      </c>
      <c r="C3" s="111"/>
      <c r="D3" s="112"/>
      <c r="E3" s="110" t="s">
        <v>169</v>
      </c>
      <c r="F3" s="113" t="s">
        <v>170</v>
      </c>
      <c r="G3" s="114" t="s">
        <v>169</v>
      </c>
      <c r="H3" s="112" t="s">
        <v>170</v>
      </c>
      <c r="I3" s="110" t="s">
        <v>169</v>
      </c>
      <c r="J3" s="113" t="s">
        <v>170</v>
      </c>
      <c r="K3" s="110" t="s">
        <v>169</v>
      </c>
      <c r="L3" s="113" t="s">
        <v>170</v>
      </c>
    </row>
    <row r="4" spans="1:12" ht="64.5" thickBot="1" x14ac:dyDescent="0.25">
      <c r="A4" s="42" t="s">
        <v>26</v>
      </c>
      <c r="B4" s="43" t="s">
        <v>30</v>
      </c>
      <c r="C4" s="43"/>
      <c r="D4" s="53"/>
      <c r="E4" s="67">
        <v>418</v>
      </c>
      <c r="F4" s="68">
        <v>450</v>
      </c>
      <c r="G4" s="69">
        <v>398</v>
      </c>
      <c r="H4" s="70">
        <v>426</v>
      </c>
      <c r="I4" s="67">
        <v>382</v>
      </c>
      <c r="J4" s="68">
        <v>409</v>
      </c>
      <c r="K4" s="67">
        <v>380</v>
      </c>
      <c r="L4" s="68">
        <v>400</v>
      </c>
    </row>
    <row r="5" spans="1:12" x14ac:dyDescent="0.2">
      <c r="A5" s="1478" t="s">
        <v>41</v>
      </c>
      <c r="B5" s="1481" t="s">
        <v>46</v>
      </c>
      <c r="C5" s="1481" t="s">
        <v>171</v>
      </c>
      <c r="D5" s="54" t="s">
        <v>172</v>
      </c>
      <c r="E5" s="1484">
        <v>155</v>
      </c>
      <c r="F5" s="1487">
        <v>165</v>
      </c>
      <c r="G5" s="71">
        <v>383</v>
      </c>
      <c r="H5" s="72">
        <v>398</v>
      </c>
      <c r="I5" s="73">
        <v>279</v>
      </c>
      <c r="J5" s="74">
        <v>294</v>
      </c>
      <c r="K5" s="73">
        <v>296</v>
      </c>
      <c r="L5" s="74">
        <v>305</v>
      </c>
    </row>
    <row r="6" spans="1:12" x14ac:dyDescent="0.2">
      <c r="A6" s="1479"/>
      <c r="B6" s="1482"/>
      <c r="C6" s="1482"/>
      <c r="D6" s="55" t="s">
        <v>173</v>
      </c>
      <c r="E6" s="1485"/>
      <c r="F6" s="1488"/>
      <c r="G6" s="75">
        <v>386</v>
      </c>
      <c r="H6" s="76">
        <v>398</v>
      </c>
      <c r="I6" s="77">
        <v>285</v>
      </c>
      <c r="J6" s="78">
        <v>294</v>
      </c>
      <c r="K6" s="77">
        <v>298</v>
      </c>
      <c r="L6" s="74">
        <v>305</v>
      </c>
    </row>
    <row r="7" spans="1:12" x14ac:dyDescent="0.2">
      <c r="A7" s="1479"/>
      <c r="B7" s="1482"/>
      <c r="C7" s="1482"/>
      <c r="D7" s="55" t="s">
        <v>174</v>
      </c>
      <c r="E7" s="1485"/>
      <c r="F7" s="1488"/>
      <c r="G7" s="75">
        <v>391</v>
      </c>
      <c r="H7" s="76">
        <v>398</v>
      </c>
      <c r="I7" s="77">
        <v>284</v>
      </c>
      <c r="J7" s="78">
        <v>294</v>
      </c>
      <c r="K7" s="77">
        <v>296</v>
      </c>
      <c r="L7" s="74">
        <v>305</v>
      </c>
    </row>
    <row r="8" spans="1:12" ht="13.5" thickBot="1" x14ac:dyDescent="0.25">
      <c r="A8" s="1480"/>
      <c r="B8" s="1483"/>
      <c r="C8" s="1483"/>
      <c r="D8" s="56" t="s">
        <v>175</v>
      </c>
      <c r="E8" s="1486"/>
      <c r="F8" s="1489"/>
      <c r="G8" s="79">
        <v>385</v>
      </c>
      <c r="H8" s="80">
        <v>398</v>
      </c>
      <c r="I8" s="81">
        <v>283</v>
      </c>
      <c r="J8" s="82">
        <v>294</v>
      </c>
      <c r="K8" s="81">
        <v>296</v>
      </c>
      <c r="L8" s="127">
        <v>305</v>
      </c>
    </row>
    <row r="9" spans="1:12" x14ac:dyDescent="0.2">
      <c r="A9" s="1492" t="s">
        <v>50</v>
      </c>
      <c r="B9" s="1497" t="s">
        <v>176</v>
      </c>
      <c r="C9" s="1497" t="s">
        <v>177</v>
      </c>
      <c r="D9" s="57" t="s">
        <v>178</v>
      </c>
      <c r="E9" s="105">
        <v>521</v>
      </c>
      <c r="F9" s="1469" t="s">
        <v>179</v>
      </c>
      <c r="G9" s="83">
        <v>560</v>
      </c>
      <c r="H9" s="1476" t="s">
        <v>180</v>
      </c>
      <c r="I9" s="128">
        <v>543</v>
      </c>
      <c r="J9" s="1469" t="s">
        <v>181</v>
      </c>
      <c r="K9" s="128">
        <v>726</v>
      </c>
      <c r="L9" s="1469" t="s">
        <v>182</v>
      </c>
    </row>
    <row r="10" spans="1:12" x14ac:dyDescent="0.2">
      <c r="A10" s="1479"/>
      <c r="B10" s="1482"/>
      <c r="C10" s="1482"/>
      <c r="D10" s="58" t="s">
        <v>183</v>
      </c>
      <c r="E10" s="77">
        <v>325</v>
      </c>
      <c r="F10" s="1470"/>
      <c r="G10" s="75">
        <v>0</v>
      </c>
      <c r="H10" s="1477"/>
      <c r="I10" s="129">
        <v>5</v>
      </c>
      <c r="J10" s="1470"/>
      <c r="K10" s="129">
        <v>20</v>
      </c>
      <c r="L10" s="1470"/>
    </row>
    <row r="11" spans="1:12" x14ac:dyDescent="0.2">
      <c r="A11" s="1479"/>
      <c r="B11" s="1482"/>
      <c r="C11" s="1482"/>
      <c r="D11" s="58" t="s">
        <v>184</v>
      </c>
      <c r="E11" s="77">
        <v>0</v>
      </c>
      <c r="F11" s="1470"/>
      <c r="G11" s="75">
        <v>60</v>
      </c>
      <c r="H11" s="1477"/>
      <c r="I11" s="84">
        <v>0</v>
      </c>
      <c r="J11" s="1470"/>
      <c r="K11" s="84">
        <v>0</v>
      </c>
      <c r="L11" s="1470"/>
    </row>
    <row r="12" spans="1:12" x14ac:dyDescent="0.2">
      <c r="A12" s="1479"/>
      <c r="B12" s="1482"/>
      <c r="C12" s="1482"/>
      <c r="D12" s="58" t="s">
        <v>185</v>
      </c>
      <c r="E12" s="77">
        <v>114</v>
      </c>
      <c r="F12" s="1470"/>
      <c r="G12" s="75">
        <v>90</v>
      </c>
      <c r="H12" s="1477"/>
      <c r="I12" s="129">
        <v>74</v>
      </c>
      <c r="J12" s="1470"/>
      <c r="K12" s="129">
        <v>81</v>
      </c>
      <c r="L12" s="1470"/>
    </row>
    <row r="13" spans="1:12" x14ac:dyDescent="0.2">
      <c r="A13" s="1479"/>
      <c r="B13" s="1482"/>
      <c r="C13" s="1482"/>
      <c r="D13" s="58" t="s">
        <v>186</v>
      </c>
      <c r="E13" s="77">
        <v>0</v>
      </c>
      <c r="F13" s="1470"/>
      <c r="G13" s="75">
        <v>23</v>
      </c>
      <c r="H13" s="1477"/>
      <c r="I13" s="84">
        <v>0</v>
      </c>
      <c r="J13" s="1470"/>
      <c r="K13" s="129">
        <v>688</v>
      </c>
      <c r="L13" s="1470"/>
    </row>
    <row r="14" spans="1:12" x14ac:dyDescent="0.2">
      <c r="A14" s="1479"/>
      <c r="B14" s="1482"/>
      <c r="C14" s="1482"/>
      <c r="D14" s="58" t="s">
        <v>187</v>
      </c>
      <c r="E14" s="77">
        <v>144</v>
      </c>
      <c r="F14" s="1470"/>
      <c r="G14" s="75">
        <v>3</v>
      </c>
      <c r="H14" s="1477"/>
      <c r="I14" s="129">
        <v>59</v>
      </c>
      <c r="J14" s="1470"/>
      <c r="K14" s="129">
        <v>134</v>
      </c>
      <c r="L14" s="1470"/>
    </row>
    <row r="15" spans="1:12" x14ac:dyDescent="0.2">
      <c r="A15" s="1479"/>
      <c r="B15" s="1482"/>
      <c r="C15" s="1482"/>
      <c r="D15" s="58" t="s">
        <v>188</v>
      </c>
      <c r="E15" s="77">
        <v>42436</v>
      </c>
      <c r="F15" s="1470"/>
      <c r="G15" s="75">
        <v>41737</v>
      </c>
      <c r="H15" s="1477"/>
      <c r="I15" s="129">
        <v>40862</v>
      </c>
      <c r="J15" s="1470"/>
      <c r="K15" s="129">
        <v>38676</v>
      </c>
      <c r="L15" s="1470"/>
    </row>
    <row r="16" spans="1:12" x14ac:dyDescent="0.2">
      <c r="A16" s="1479"/>
      <c r="B16" s="1482"/>
      <c r="C16" s="1482"/>
      <c r="D16" s="58" t="s">
        <v>189</v>
      </c>
      <c r="E16" s="77">
        <v>97</v>
      </c>
      <c r="F16" s="1470"/>
      <c r="G16" s="75">
        <v>1</v>
      </c>
      <c r="H16" s="1477"/>
      <c r="I16" s="129">
        <v>3</v>
      </c>
      <c r="J16" s="1470"/>
      <c r="K16" s="129">
        <v>26</v>
      </c>
      <c r="L16" s="1470"/>
    </row>
    <row r="17" spans="1:12" x14ac:dyDescent="0.2">
      <c r="A17" s="1479"/>
      <c r="B17" s="1482"/>
      <c r="C17" s="1482"/>
      <c r="D17" s="58" t="s">
        <v>190</v>
      </c>
      <c r="E17" s="77">
        <v>1381</v>
      </c>
      <c r="F17" s="1470"/>
      <c r="G17" s="75">
        <v>1653</v>
      </c>
      <c r="H17" s="1477"/>
      <c r="I17" s="129">
        <v>1670</v>
      </c>
      <c r="J17" s="1470"/>
      <c r="K17" s="129">
        <v>1643</v>
      </c>
      <c r="L17" s="1470"/>
    </row>
    <row r="18" spans="1:12" x14ac:dyDescent="0.2">
      <c r="A18" s="1479"/>
      <c r="B18" s="1482"/>
      <c r="C18" s="1482"/>
      <c r="D18" s="58" t="s">
        <v>191</v>
      </c>
      <c r="E18" s="77">
        <v>7541</v>
      </c>
      <c r="F18" s="1470"/>
      <c r="G18" s="75">
        <v>7843</v>
      </c>
      <c r="H18" s="1477"/>
      <c r="I18" s="129">
        <v>7897</v>
      </c>
      <c r="J18" s="1470"/>
      <c r="K18" s="129">
        <v>7398</v>
      </c>
      <c r="L18" s="1470"/>
    </row>
    <row r="19" spans="1:12" x14ac:dyDescent="0.2">
      <c r="A19" s="1479"/>
      <c r="B19" s="1482"/>
      <c r="C19" s="1482"/>
      <c r="D19" s="58" t="s">
        <v>192</v>
      </c>
      <c r="E19" s="77">
        <v>329</v>
      </c>
      <c r="F19" s="1470"/>
      <c r="G19" s="75">
        <v>124</v>
      </c>
      <c r="H19" s="1477"/>
      <c r="I19" s="129">
        <v>48</v>
      </c>
      <c r="J19" s="1470"/>
      <c r="K19" s="129">
        <v>63</v>
      </c>
      <c r="L19" s="1470"/>
    </row>
    <row r="20" spans="1:12" x14ac:dyDescent="0.2">
      <c r="A20" s="1479"/>
      <c r="B20" s="1482"/>
      <c r="C20" s="1482"/>
      <c r="D20" s="58" t="s">
        <v>193</v>
      </c>
      <c r="E20" s="77">
        <v>65</v>
      </c>
      <c r="F20" s="1470"/>
      <c r="G20" s="75">
        <v>68</v>
      </c>
      <c r="H20" s="1477"/>
      <c r="I20" s="129">
        <v>40</v>
      </c>
      <c r="J20" s="1470"/>
      <c r="K20" s="129">
        <v>22</v>
      </c>
      <c r="L20" s="1470"/>
    </row>
    <row r="21" spans="1:12" x14ac:dyDescent="0.2">
      <c r="A21" s="1479"/>
      <c r="B21" s="1482"/>
      <c r="C21" s="1482"/>
      <c r="D21" s="58" t="s">
        <v>194</v>
      </c>
      <c r="E21" s="77">
        <v>2353</v>
      </c>
      <c r="F21" s="1470"/>
      <c r="G21" s="75">
        <v>2585</v>
      </c>
      <c r="H21" s="1477"/>
      <c r="I21" s="129">
        <v>3344</v>
      </c>
      <c r="J21" s="1470"/>
      <c r="K21" s="129">
        <v>3707</v>
      </c>
      <c r="L21" s="1470"/>
    </row>
    <row r="22" spans="1:12" x14ac:dyDescent="0.2">
      <c r="A22" s="1479"/>
      <c r="B22" s="1482"/>
      <c r="C22" s="1482"/>
      <c r="D22" s="58" t="s">
        <v>195</v>
      </c>
      <c r="E22" s="77">
        <v>1187</v>
      </c>
      <c r="F22" s="1470"/>
      <c r="G22" s="75">
        <v>1245</v>
      </c>
      <c r="H22" s="1477"/>
      <c r="I22" s="129">
        <v>901</v>
      </c>
      <c r="J22" s="1470"/>
      <c r="K22" s="129">
        <v>559</v>
      </c>
      <c r="L22" s="1470"/>
    </row>
    <row r="23" spans="1:12" ht="13.5" thickBot="1" x14ac:dyDescent="0.25">
      <c r="A23" s="44" t="s">
        <v>196</v>
      </c>
      <c r="B23" s="45"/>
      <c r="C23" s="46" t="s">
        <v>197</v>
      </c>
      <c r="D23" s="47"/>
      <c r="E23" s="106">
        <v>56493</v>
      </c>
      <c r="F23" s="85">
        <v>78791</v>
      </c>
      <c r="G23" s="86">
        <v>55992</v>
      </c>
      <c r="H23" s="87">
        <v>64177</v>
      </c>
      <c r="I23" s="88">
        <v>55446</v>
      </c>
      <c r="J23" s="85">
        <v>62526</v>
      </c>
      <c r="K23" s="88">
        <v>53743</v>
      </c>
      <c r="L23" s="85">
        <v>57851</v>
      </c>
    </row>
    <row r="24" spans="1:12" ht="13.5" thickBot="1" x14ac:dyDescent="0.25">
      <c r="A24" s="48" t="s">
        <v>58</v>
      </c>
      <c r="B24" s="43" t="s">
        <v>63</v>
      </c>
      <c r="C24" s="1275"/>
      <c r="D24" s="1276"/>
      <c r="E24" s="91">
        <v>78791</v>
      </c>
      <c r="F24" s="92">
        <v>215724</v>
      </c>
      <c r="G24" s="89">
        <v>64177</v>
      </c>
      <c r="H24" s="90">
        <v>192786</v>
      </c>
      <c r="I24" s="91">
        <v>62526</v>
      </c>
      <c r="J24" s="92">
        <v>187150</v>
      </c>
      <c r="K24" s="91">
        <v>57851</v>
      </c>
      <c r="L24" s="92">
        <v>178235</v>
      </c>
    </row>
    <row r="25" spans="1:12" ht="13.5" thickBot="1" x14ac:dyDescent="0.25">
      <c r="A25" s="50" t="s">
        <v>69</v>
      </c>
      <c r="B25" s="51" t="s">
        <v>74</v>
      </c>
      <c r="C25" s="1277"/>
      <c r="D25" s="1278"/>
      <c r="E25" s="95">
        <v>174555</v>
      </c>
      <c r="F25" s="96">
        <v>215724</v>
      </c>
      <c r="G25" s="93">
        <v>171714</v>
      </c>
      <c r="H25" s="94">
        <v>192786</v>
      </c>
      <c r="I25" s="95">
        <v>170135</v>
      </c>
      <c r="J25" s="96">
        <v>187150</v>
      </c>
      <c r="K25" s="95">
        <v>165297</v>
      </c>
      <c r="L25" s="96">
        <v>178235</v>
      </c>
    </row>
    <row r="26" spans="1:12" ht="13.5" thickBot="1" x14ac:dyDescent="0.25">
      <c r="A26" s="48" t="s">
        <v>80</v>
      </c>
      <c r="B26" s="1275" t="s">
        <v>85</v>
      </c>
      <c r="C26" s="1275"/>
      <c r="D26" s="1276"/>
      <c r="E26" s="91"/>
      <c r="F26" s="90"/>
      <c r="G26" s="130"/>
      <c r="H26" s="90">
        <v>3263</v>
      </c>
      <c r="I26" s="91">
        <v>2869</v>
      </c>
      <c r="J26" s="92">
        <v>4114</v>
      </c>
      <c r="K26" s="91">
        <v>4228</v>
      </c>
      <c r="L26" s="92">
        <v>4766</v>
      </c>
    </row>
    <row r="27" spans="1:12" x14ac:dyDescent="0.2">
      <c r="A27" s="1478" t="s">
        <v>90</v>
      </c>
      <c r="B27" s="1481" t="s">
        <v>95</v>
      </c>
      <c r="C27" s="1481" t="s">
        <v>198</v>
      </c>
      <c r="D27" s="59" t="s">
        <v>199</v>
      </c>
      <c r="E27" s="73">
        <v>342</v>
      </c>
      <c r="F27" s="1499"/>
      <c r="G27" s="71">
        <v>101</v>
      </c>
      <c r="H27" s="1493"/>
      <c r="I27" s="97">
        <v>0</v>
      </c>
      <c r="J27" s="1471"/>
      <c r="K27" s="97">
        <v>0</v>
      </c>
      <c r="L27" s="1471"/>
    </row>
    <row r="28" spans="1:12" x14ac:dyDescent="0.2">
      <c r="A28" s="1479"/>
      <c r="B28" s="1482"/>
      <c r="C28" s="1482"/>
      <c r="D28" s="165" t="s">
        <v>200</v>
      </c>
      <c r="E28" s="77">
        <v>0</v>
      </c>
      <c r="F28" s="1500"/>
      <c r="G28" s="75">
        <v>94</v>
      </c>
      <c r="H28" s="1494"/>
      <c r="I28" s="98">
        <v>259</v>
      </c>
      <c r="J28" s="1472"/>
      <c r="K28" s="98">
        <v>312</v>
      </c>
      <c r="L28" s="1472"/>
    </row>
    <row r="29" spans="1:12" x14ac:dyDescent="0.2">
      <c r="A29" s="1479"/>
      <c r="B29" s="1482"/>
      <c r="C29" s="1482"/>
      <c r="D29" s="60" t="s">
        <v>201</v>
      </c>
      <c r="E29" s="77">
        <v>46</v>
      </c>
      <c r="F29" s="1500"/>
      <c r="G29" s="75">
        <v>57</v>
      </c>
      <c r="H29" s="1494"/>
      <c r="I29" s="98">
        <v>9088</v>
      </c>
      <c r="J29" s="1472"/>
      <c r="K29" s="98">
        <v>8871</v>
      </c>
      <c r="L29" s="1472"/>
    </row>
    <row r="30" spans="1:12" x14ac:dyDescent="0.2">
      <c r="A30" s="1479"/>
      <c r="B30" s="1482"/>
      <c r="C30" s="1482"/>
      <c r="D30" s="60" t="s">
        <v>202</v>
      </c>
      <c r="E30" s="77">
        <v>433</v>
      </c>
      <c r="F30" s="1500"/>
      <c r="G30" s="75">
        <v>432</v>
      </c>
      <c r="H30" s="1494"/>
      <c r="I30" s="98">
        <v>0</v>
      </c>
      <c r="J30" s="1472"/>
      <c r="K30" s="98">
        <v>37</v>
      </c>
      <c r="L30" s="1472"/>
    </row>
    <row r="31" spans="1:12" x14ac:dyDescent="0.2">
      <c r="A31" s="1479"/>
      <c r="B31" s="1482"/>
      <c r="C31" s="1482"/>
      <c r="D31" s="60" t="s">
        <v>203</v>
      </c>
      <c r="E31" s="77">
        <v>240</v>
      </c>
      <c r="F31" s="1500"/>
      <c r="G31" s="75">
        <v>173</v>
      </c>
      <c r="H31" s="1494"/>
      <c r="I31" s="98">
        <v>72</v>
      </c>
      <c r="J31" s="1472"/>
      <c r="K31" s="98">
        <v>62</v>
      </c>
      <c r="L31" s="1472"/>
    </row>
    <row r="32" spans="1:12" x14ac:dyDescent="0.2">
      <c r="A32" s="1479"/>
      <c r="B32" s="1482"/>
      <c r="C32" s="1482"/>
      <c r="D32" s="60" t="s">
        <v>204</v>
      </c>
      <c r="E32" s="77">
        <v>51</v>
      </c>
      <c r="F32" s="1500"/>
      <c r="G32" s="75">
        <v>1</v>
      </c>
      <c r="H32" s="1494"/>
      <c r="I32" s="98">
        <v>0</v>
      </c>
      <c r="J32" s="1472"/>
      <c r="K32" s="98">
        <v>0</v>
      </c>
      <c r="L32" s="1472"/>
    </row>
    <row r="33" spans="1:14" x14ac:dyDescent="0.2">
      <c r="A33" s="1479"/>
      <c r="B33" s="1482"/>
      <c r="C33" s="1482"/>
      <c r="D33" s="60" t="s">
        <v>205</v>
      </c>
      <c r="E33" s="77">
        <v>3696</v>
      </c>
      <c r="F33" s="1500"/>
      <c r="G33" s="75">
        <v>266</v>
      </c>
      <c r="H33" s="1494"/>
      <c r="I33" s="98">
        <v>0</v>
      </c>
      <c r="J33" s="1472"/>
      <c r="K33" s="98">
        <v>0</v>
      </c>
      <c r="L33" s="1472"/>
    </row>
    <row r="34" spans="1:14" x14ac:dyDescent="0.2">
      <c r="A34" s="1479"/>
      <c r="B34" s="1482"/>
      <c r="C34" s="1482"/>
      <c r="D34" s="60" t="s">
        <v>206</v>
      </c>
      <c r="E34" s="77">
        <v>2461</v>
      </c>
      <c r="F34" s="1500"/>
      <c r="G34" s="75">
        <v>3531</v>
      </c>
      <c r="H34" s="1494"/>
      <c r="I34" s="98">
        <v>0</v>
      </c>
      <c r="J34" s="1472"/>
      <c r="K34" s="98">
        <v>0</v>
      </c>
      <c r="L34" s="1472"/>
    </row>
    <row r="35" spans="1:14" ht="13.5" thickBot="1" x14ac:dyDescent="0.25">
      <c r="A35" s="1480"/>
      <c r="B35" s="1483"/>
      <c r="C35" s="1483"/>
      <c r="D35" s="61" t="s">
        <v>207</v>
      </c>
      <c r="E35" s="81">
        <v>127</v>
      </c>
      <c r="F35" s="1501"/>
      <c r="G35" s="79">
        <v>126</v>
      </c>
      <c r="H35" s="1495"/>
      <c r="I35" s="99">
        <v>0</v>
      </c>
      <c r="J35" s="1473"/>
      <c r="K35" s="99">
        <v>0</v>
      </c>
      <c r="L35" s="1473"/>
    </row>
    <row r="36" spans="1:14" ht="13.5" thickBot="1" x14ac:dyDescent="0.25">
      <c r="A36" s="42" t="s">
        <v>208</v>
      </c>
      <c r="B36" s="43" t="s">
        <v>95</v>
      </c>
      <c r="C36" s="43"/>
      <c r="D36" s="62"/>
      <c r="E36" s="91">
        <v>7396</v>
      </c>
      <c r="F36" s="92"/>
      <c r="G36" s="89">
        <v>4781</v>
      </c>
      <c r="H36" s="100"/>
      <c r="I36" s="101">
        <v>9419</v>
      </c>
      <c r="J36" s="102"/>
      <c r="K36" s="101">
        <v>9282</v>
      </c>
      <c r="L36" s="102"/>
    </row>
    <row r="37" spans="1:14" ht="13.5" thickBot="1" x14ac:dyDescent="0.25">
      <c r="A37" s="50" t="s">
        <v>98</v>
      </c>
      <c r="B37" s="1277" t="s">
        <v>103</v>
      </c>
      <c r="C37" s="52"/>
      <c r="D37" s="63"/>
      <c r="E37" s="104">
        <v>174555</v>
      </c>
      <c r="F37" s="96">
        <v>193170</v>
      </c>
      <c r="G37" s="93">
        <v>171714</v>
      </c>
      <c r="H37" s="94">
        <v>174555</v>
      </c>
      <c r="I37" s="95">
        <v>170135</v>
      </c>
      <c r="J37" s="96">
        <v>171714</v>
      </c>
      <c r="K37" s="95">
        <v>165297</v>
      </c>
      <c r="L37" s="96">
        <v>170135</v>
      </c>
      <c r="N37" s="1279"/>
    </row>
    <row r="38" spans="1:14" ht="12.75" customHeight="1" x14ac:dyDescent="0.2">
      <c r="A38" s="1492" t="s">
        <v>110</v>
      </c>
      <c r="B38" s="1497" t="s">
        <v>115</v>
      </c>
      <c r="C38" s="1497" t="s">
        <v>209</v>
      </c>
      <c r="D38" s="64" t="s">
        <v>210</v>
      </c>
      <c r="E38" s="105">
        <v>2372</v>
      </c>
      <c r="F38" s="1490" t="s">
        <v>179</v>
      </c>
      <c r="G38" s="83">
        <v>2371</v>
      </c>
      <c r="H38" s="1490" t="s">
        <v>180</v>
      </c>
      <c r="I38" s="103">
        <v>2434</v>
      </c>
      <c r="J38" s="1490" t="s">
        <v>181</v>
      </c>
      <c r="K38" s="103">
        <v>2857</v>
      </c>
      <c r="L38" s="1490" t="s">
        <v>182</v>
      </c>
    </row>
    <row r="39" spans="1:14" x14ac:dyDescent="0.2">
      <c r="A39" s="1479"/>
      <c r="B39" s="1482"/>
      <c r="C39" s="1482"/>
      <c r="D39" s="60" t="s">
        <v>211</v>
      </c>
      <c r="E39" s="77">
        <v>6377</v>
      </c>
      <c r="F39" s="1491"/>
      <c r="G39" s="75">
        <v>5875</v>
      </c>
      <c r="H39" s="1491"/>
      <c r="I39" s="98">
        <v>6167</v>
      </c>
      <c r="J39" s="1491"/>
      <c r="K39" s="98">
        <v>6122</v>
      </c>
      <c r="L39" s="1491"/>
    </row>
    <row r="40" spans="1:14" x14ac:dyDescent="0.2">
      <c r="A40" s="1479"/>
      <c r="B40" s="1482"/>
      <c r="C40" s="1482"/>
      <c r="D40" s="60" t="s">
        <v>212</v>
      </c>
      <c r="E40" s="77">
        <v>6402</v>
      </c>
      <c r="F40" s="1491"/>
      <c r="G40" s="75">
        <v>6060</v>
      </c>
      <c r="H40" s="1491"/>
      <c r="I40" s="98">
        <v>6598</v>
      </c>
      <c r="J40" s="1491"/>
      <c r="K40" s="98">
        <v>6965</v>
      </c>
      <c r="L40" s="1491"/>
    </row>
    <row r="41" spans="1:14" x14ac:dyDescent="0.2">
      <c r="A41" s="1479"/>
      <c r="B41" s="1482"/>
      <c r="C41" s="1482"/>
      <c r="D41" s="60" t="s">
        <v>213</v>
      </c>
      <c r="E41" s="77">
        <v>45</v>
      </c>
      <c r="F41" s="1491"/>
      <c r="G41" s="75">
        <v>30</v>
      </c>
      <c r="H41" s="1491"/>
      <c r="I41" s="98">
        <v>30</v>
      </c>
      <c r="J41" s="1491"/>
      <c r="K41" s="98">
        <v>28</v>
      </c>
      <c r="L41" s="1491"/>
    </row>
    <row r="42" spans="1:14" x14ac:dyDescent="0.2">
      <c r="A42" s="1479"/>
      <c r="B42" s="1482"/>
      <c r="C42" s="1482"/>
      <c r="D42" s="60" t="s">
        <v>214</v>
      </c>
      <c r="E42" s="77">
        <v>90</v>
      </c>
      <c r="F42" s="1491"/>
      <c r="G42" s="75">
        <v>91</v>
      </c>
      <c r="H42" s="1491"/>
      <c r="I42" s="98">
        <v>98</v>
      </c>
      <c r="J42" s="1491"/>
      <c r="K42" s="98">
        <v>87</v>
      </c>
      <c r="L42" s="1491"/>
    </row>
    <row r="43" spans="1:14" x14ac:dyDescent="0.2">
      <c r="A43" s="1479"/>
      <c r="B43" s="1482"/>
      <c r="C43" s="1482"/>
      <c r="D43" s="60" t="s">
        <v>215</v>
      </c>
      <c r="E43" s="77">
        <v>0</v>
      </c>
      <c r="F43" s="1491"/>
      <c r="G43" s="75">
        <v>36</v>
      </c>
      <c r="H43" s="1491"/>
      <c r="I43" s="98">
        <v>37</v>
      </c>
      <c r="J43" s="1491"/>
      <c r="K43" s="98">
        <v>34</v>
      </c>
      <c r="L43" s="1491"/>
    </row>
    <row r="44" spans="1:14" ht="13.5" thickBot="1" x14ac:dyDescent="0.25">
      <c r="A44" s="1480"/>
      <c r="B44" s="1483"/>
      <c r="C44" s="1483"/>
      <c r="D44" s="65" t="s">
        <v>216</v>
      </c>
      <c r="E44" s="81">
        <v>621</v>
      </c>
      <c r="F44" s="1491"/>
      <c r="G44" s="79">
        <v>480</v>
      </c>
      <c r="H44" s="1491"/>
      <c r="I44" s="99">
        <v>496</v>
      </c>
      <c r="J44" s="1491"/>
      <c r="K44" s="99">
        <v>460</v>
      </c>
      <c r="L44" s="1491"/>
    </row>
    <row r="45" spans="1:14" ht="13.5" thickBot="1" x14ac:dyDescent="0.25">
      <c r="A45" s="1496"/>
      <c r="B45" s="1498"/>
      <c r="C45" s="1498"/>
      <c r="D45" s="131" t="s">
        <v>217</v>
      </c>
      <c r="E45" s="91">
        <v>15907</v>
      </c>
      <c r="F45" s="102">
        <v>174555</v>
      </c>
      <c r="G45" s="91">
        <v>14943</v>
      </c>
      <c r="H45" s="102">
        <v>171714</v>
      </c>
      <c r="I45" s="101">
        <v>15860</v>
      </c>
      <c r="J45" s="102">
        <v>170135</v>
      </c>
      <c r="K45" s="101">
        <v>16553</v>
      </c>
      <c r="L45" s="102">
        <v>165297</v>
      </c>
    </row>
    <row r="46" spans="1:14" ht="13.5" thickBot="1" x14ac:dyDescent="0.25">
      <c r="A46" s="48" t="s">
        <v>143</v>
      </c>
      <c r="B46" s="1275" t="s">
        <v>147</v>
      </c>
      <c r="C46" s="49"/>
      <c r="D46" s="66"/>
      <c r="E46" s="170">
        <v>11</v>
      </c>
      <c r="F46" s="168">
        <v>214</v>
      </c>
      <c r="G46" s="171">
        <v>22</v>
      </c>
      <c r="H46" s="172">
        <v>212</v>
      </c>
      <c r="I46" s="170">
        <v>32</v>
      </c>
      <c r="J46" s="168">
        <v>213</v>
      </c>
      <c r="K46" s="170">
        <v>36</v>
      </c>
      <c r="L46" s="168">
        <v>213</v>
      </c>
      <c r="M46" s="182"/>
    </row>
    <row r="47" spans="1:14" ht="13.5" thickBot="1" x14ac:dyDescent="0.25">
      <c r="A47" s="50" t="s">
        <v>154</v>
      </c>
      <c r="B47" s="1277" t="s">
        <v>158</v>
      </c>
      <c r="C47" s="52"/>
      <c r="D47" s="63"/>
      <c r="E47" s="95">
        <v>11</v>
      </c>
      <c r="F47" s="96">
        <v>11</v>
      </c>
      <c r="G47" s="93">
        <v>22</v>
      </c>
      <c r="H47" s="94">
        <v>22</v>
      </c>
      <c r="I47" s="95">
        <v>32</v>
      </c>
      <c r="J47" s="96">
        <v>32</v>
      </c>
      <c r="K47" s="95">
        <v>36</v>
      </c>
      <c r="L47" s="96">
        <v>36</v>
      </c>
    </row>
    <row r="48" spans="1:14" ht="13.5" thickBot="1" x14ac:dyDescent="0.25">
      <c r="A48" s="48" t="s">
        <v>162</v>
      </c>
      <c r="B48" s="1275" t="s">
        <v>166</v>
      </c>
      <c r="C48" s="49"/>
      <c r="D48" s="66"/>
      <c r="E48" s="91"/>
      <c r="F48" s="92"/>
      <c r="G48" s="89">
        <v>22</v>
      </c>
      <c r="H48" s="90">
        <v>22</v>
      </c>
      <c r="I48" s="91">
        <v>32</v>
      </c>
      <c r="J48" s="92">
        <v>32</v>
      </c>
      <c r="K48" s="91">
        <v>36</v>
      </c>
      <c r="L48" s="92">
        <v>36</v>
      </c>
    </row>
  </sheetData>
  <mergeCells count="30">
    <mergeCell ref="F38:F44"/>
    <mergeCell ref="H38:H44"/>
    <mergeCell ref="J38:J44"/>
    <mergeCell ref="L38:L44"/>
    <mergeCell ref="A9:A22"/>
    <mergeCell ref="A27:A35"/>
    <mergeCell ref="B27:B35"/>
    <mergeCell ref="C27:C35"/>
    <mergeCell ref="H27:H35"/>
    <mergeCell ref="A38:A45"/>
    <mergeCell ref="B38:B45"/>
    <mergeCell ref="C38:C45"/>
    <mergeCell ref="F27:F35"/>
    <mergeCell ref="B9:B22"/>
    <mergeCell ref="C9:C22"/>
    <mergeCell ref="F9:F22"/>
    <mergeCell ref="A5:A8"/>
    <mergeCell ref="B5:B8"/>
    <mergeCell ref="C5:C8"/>
    <mergeCell ref="E5:E8"/>
    <mergeCell ref="F5:F8"/>
    <mergeCell ref="K2:L2"/>
    <mergeCell ref="L9:L22"/>
    <mergeCell ref="L27:L35"/>
    <mergeCell ref="E2:F2"/>
    <mergeCell ref="G2:H2"/>
    <mergeCell ref="I2:J2"/>
    <mergeCell ref="H9:H22"/>
    <mergeCell ref="J9:J22"/>
    <mergeCell ref="J27:J35"/>
  </mergeCells>
  <pageMargins left="0.7" right="0.7" top="0.75" bottom="0.75" header="0.3" footer="0.3"/>
  <pageSetup orientation="portrait"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FFFF00"/>
  </sheetPr>
  <dimension ref="A1:R34"/>
  <sheetViews>
    <sheetView zoomScaleNormal="100" workbookViewId="0">
      <selection activeCell="F6" sqref="F6:H7"/>
    </sheetView>
  </sheetViews>
  <sheetFormatPr baseColWidth="10" defaultColWidth="11.42578125" defaultRowHeight="12.75" x14ac:dyDescent="0.2"/>
  <cols>
    <col min="1" max="1" width="13.85546875" customWidth="1"/>
    <col min="2" max="2" width="9.5703125" customWidth="1"/>
    <col min="3" max="3" width="9.42578125" customWidth="1"/>
    <col min="4" max="4" width="10.7109375" customWidth="1"/>
    <col min="5" max="5" width="42.28515625" customWidth="1"/>
    <col min="6" max="6" width="18" customWidth="1"/>
    <col min="7" max="7" width="12.85546875" customWidth="1"/>
    <col min="8" max="9" width="17.85546875" customWidth="1"/>
    <col min="10" max="10" width="13.5703125" customWidth="1"/>
    <col min="15" max="15" width="11.42578125" customWidth="1"/>
  </cols>
  <sheetData>
    <row r="1" spans="1:18" ht="14.25" x14ac:dyDescent="0.2">
      <c r="A1" s="1836"/>
      <c r="B1" s="1837"/>
      <c r="C1" s="1837"/>
      <c r="D1" s="1837"/>
      <c r="E1" s="1837"/>
      <c r="F1" s="1837"/>
      <c r="G1" s="1837"/>
      <c r="H1" s="1837"/>
      <c r="I1" s="1837"/>
      <c r="J1" s="1838"/>
      <c r="K1" s="1"/>
      <c r="L1" s="1"/>
      <c r="M1" s="1"/>
    </row>
    <row r="2" spans="1:18" ht="14.25" x14ac:dyDescent="0.2">
      <c r="A2" s="1839"/>
      <c r="B2" s="1618" t="s">
        <v>378</v>
      </c>
      <c r="C2" s="1618"/>
      <c r="D2" s="1618"/>
      <c r="E2" s="1618"/>
      <c r="F2" s="1618"/>
      <c r="G2" s="1618"/>
      <c r="H2" s="1618"/>
      <c r="I2" s="1618"/>
      <c r="J2" s="1644"/>
      <c r="K2" s="1"/>
      <c r="L2" s="1"/>
      <c r="M2" s="1"/>
    </row>
    <row r="3" spans="1:18" ht="14.25" x14ac:dyDescent="0.2">
      <c r="A3" s="1839"/>
      <c r="B3" s="1618" t="s">
        <v>593</v>
      </c>
      <c r="C3" s="1619"/>
      <c r="D3" s="1619"/>
      <c r="E3" s="1619"/>
      <c r="F3" s="1619"/>
      <c r="G3" s="1619"/>
      <c r="H3" s="1619"/>
      <c r="I3" s="1619"/>
      <c r="J3" s="1758"/>
      <c r="K3" s="1"/>
      <c r="L3" s="1"/>
      <c r="M3" s="1"/>
    </row>
    <row r="4" spans="1:18" ht="14.25" x14ac:dyDescent="0.2">
      <c r="A4" s="1839"/>
      <c r="B4" s="1619" t="s">
        <v>380</v>
      </c>
      <c r="C4" s="1619"/>
      <c r="D4" s="1619"/>
      <c r="E4" s="1619"/>
      <c r="F4" s="1619"/>
      <c r="G4" s="1619"/>
      <c r="H4" s="1619"/>
      <c r="I4" s="1619"/>
      <c r="J4" s="1758"/>
      <c r="M4" s="1"/>
    </row>
    <row r="5" spans="1:18" x14ac:dyDescent="0.2">
      <c r="A5" s="1830" t="s">
        <v>381</v>
      </c>
      <c r="B5" s="1831"/>
      <c r="C5" s="1831"/>
      <c r="D5" s="1831"/>
      <c r="E5" s="1831"/>
      <c r="F5" s="1831"/>
      <c r="G5" s="1831"/>
      <c r="H5" s="1831"/>
      <c r="I5" s="1831"/>
      <c r="J5" s="1832"/>
    </row>
    <row r="6" spans="1:18" x14ac:dyDescent="0.2">
      <c r="A6" s="1623" t="s">
        <v>342</v>
      </c>
      <c r="B6" s="1618" t="s">
        <v>143</v>
      </c>
      <c r="C6" s="1618"/>
      <c r="D6" s="1618"/>
      <c r="E6" s="1634" t="s">
        <v>343</v>
      </c>
      <c r="F6" s="1618" t="s">
        <v>241</v>
      </c>
      <c r="G6" s="1618"/>
      <c r="H6" s="1618"/>
      <c r="I6" s="2" t="s">
        <v>382</v>
      </c>
      <c r="J6" s="3" t="s">
        <v>383</v>
      </c>
    </row>
    <row r="7" spans="1:18" ht="25.5" x14ac:dyDescent="0.2">
      <c r="A7" s="1623"/>
      <c r="B7" s="1618"/>
      <c r="C7" s="1618"/>
      <c r="D7" s="1618"/>
      <c r="E7" s="1634"/>
      <c r="F7" s="1618"/>
      <c r="G7" s="1618"/>
      <c r="H7" s="1618"/>
      <c r="I7" s="2" t="s">
        <v>384</v>
      </c>
      <c r="J7" s="557" t="s">
        <v>385</v>
      </c>
    </row>
    <row r="8" spans="1:18" x14ac:dyDescent="0.2">
      <c r="A8" s="1833"/>
      <c r="B8" s="1834"/>
      <c r="C8" s="1834"/>
      <c r="D8" s="1834"/>
      <c r="E8" s="1834"/>
      <c r="F8" s="1834"/>
      <c r="G8" s="1834"/>
      <c r="H8" s="1834"/>
      <c r="I8" s="1834"/>
      <c r="J8" s="1835"/>
    </row>
    <row r="9" spans="1:18" ht="90.75" customHeight="1" x14ac:dyDescent="0.2">
      <c r="A9" s="222" t="s">
        <v>386</v>
      </c>
      <c r="B9" s="1618" t="s">
        <v>144</v>
      </c>
      <c r="C9" s="1618"/>
      <c r="D9" s="1618"/>
      <c r="E9" s="1618"/>
      <c r="F9" s="1618"/>
      <c r="G9" s="223" t="s">
        <v>387</v>
      </c>
      <c r="H9" s="1618" t="s">
        <v>145</v>
      </c>
      <c r="I9" s="1618"/>
      <c r="J9" s="1644"/>
    </row>
    <row r="10" spans="1:18" ht="98.25" customHeight="1" x14ac:dyDescent="0.2">
      <c r="A10" s="222" t="s">
        <v>388</v>
      </c>
      <c r="B10" s="1619" t="s">
        <v>33</v>
      </c>
      <c r="C10" s="1619"/>
      <c r="D10" s="1619"/>
      <c r="E10" s="1619"/>
      <c r="F10" s="1619"/>
      <c r="G10" s="223" t="s">
        <v>389</v>
      </c>
      <c r="H10" s="1618" t="s">
        <v>146</v>
      </c>
      <c r="I10" s="1618"/>
      <c r="J10" s="1644"/>
    </row>
    <row r="11" spans="1:18" ht="74.25" customHeight="1" x14ac:dyDescent="0.2">
      <c r="A11" s="222" t="s">
        <v>390</v>
      </c>
      <c r="B11" s="1619" t="s">
        <v>147</v>
      </c>
      <c r="C11" s="1619"/>
      <c r="D11" s="1619"/>
      <c r="E11" s="1619"/>
      <c r="F11" s="1619"/>
      <c r="G11" s="223" t="s">
        <v>391</v>
      </c>
      <c r="H11" s="1618" t="s">
        <v>594</v>
      </c>
      <c r="I11" s="1618"/>
      <c r="J11" s="1644"/>
    </row>
    <row r="12" spans="1:18" ht="57.75" customHeight="1" x14ac:dyDescent="0.2">
      <c r="A12" s="222" t="s">
        <v>392</v>
      </c>
      <c r="B12" s="1618" t="s">
        <v>595</v>
      </c>
      <c r="C12" s="1618"/>
      <c r="D12" s="1618"/>
      <c r="E12" s="1618"/>
      <c r="F12" s="1618"/>
      <c r="G12" s="223" t="s">
        <v>393</v>
      </c>
      <c r="H12" s="1618" t="s">
        <v>148</v>
      </c>
      <c r="I12" s="1618"/>
      <c r="J12" s="1644"/>
    </row>
    <row r="13" spans="1:18" ht="63" customHeight="1" x14ac:dyDescent="0.2">
      <c r="A13" s="222" t="s">
        <v>394</v>
      </c>
      <c r="B13" s="1641" t="s">
        <v>596</v>
      </c>
      <c r="C13" s="1642"/>
      <c r="D13" s="1642"/>
      <c r="E13" s="1642"/>
      <c r="F13" s="1643"/>
      <c r="G13" s="223" t="s">
        <v>395</v>
      </c>
      <c r="H13" s="1618" t="s">
        <v>152</v>
      </c>
      <c r="I13" s="1618"/>
      <c r="J13" s="1644"/>
    </row>
    <row r="14" spans="1:18" ht="22.5" x14ac:dyDescent="0.2">
      <c r="A14" s="1623" t="s">
        <v>396</v>
      </c>
      <c r="B14" s="1828">
        <f>C28</f>
        <v>0.16901408450704225</v>
      </c>
      <c r="C14" s="1828"/>
      <c r="D14" s="1828"/>
      <c r="E14" s="1634" t="s">
        <v>397</v>
      </c>
      <c r="F14" s="1636">
        <v>0.15</v>
      </c>
      <c r="G14" s="1634" t="s">
        <v>398</v>
      </c>
      <c r="H14" s="20" t="s">
        <v>18</v>
      </c>
      <c r="I14" s="1605" t="s">
        <v>597</v>
      </c>
      <c r="J14" s="1606"/>
      <c r="P14" s="5"/>
      <c r="Q14" s="5"/>
      <c r="R14" s="5"/>
    </row>
    <row r="15" spans="1:18" ht="15.75" x14ac:dyDescent="0.2">
      <c r="A15" s="1623"/>
      <c r="B15" s="1828"/>
      <c r="C15" s="1828"/>
      <c r="D15" s="1828"/>
      <c r="E15" s="1634"/>
      <c r="F15" s="1636"/>
      <c r="G15" s="1634"/>
      <c r="H15" s="21" t="s">
        <v>19</v>
      </c>
      <c r="I15" s="1607" t="s">
        <v>598</v>
      </c>
      <c r="J15" s="1608"/>
      <c r="P15" s="5"/>
      <c r="Q15" s="5"/>
      <c r="R15" s="5"/>
    </row>
    <row r="16" spans="1:18" ht="16.5" thickBot="1" x14ac:dyDescent="0.25">
      <c r="A16" s="1645"/>
      <c r="B16" s="1829"/>
      <c r="C16" s="1829"/>
      <c r="D16" s="1829"/>
      <c r="E16" s="1653"/>
      <c r="F16" s="1703"/>
      <c r="G16" s="1653"/>
      <c r="H16" s="183" t="s">
        <v>20</v>
      </c>
      <c r="I16" s="1826" t="s">
        <v>599</v>
      </c>
      <c r="J16" s="1827"/>
      <c r="P16" s="5"/>
      <c r="Q16" s="5"/>
      <c r="R16" s="5"/>
    </row>
    <row r="17" spans="1:18" x14ac:dyDescent="0.2">
      <c r="A17" s="184"/>
      <c r="B17" s="185"/>
      <c r="C17" s="186"/>
      <c r="D17" s="186"/>
      <c r="E17" s="187"/>
      <c r="F17" s="185"/>
      <c r="G17" s="187"/>
      <c r="H17" s="188"/>
      <c r="I17" s="188"/>
      <c r="J17" s="189"/>
      <c r="P17" s="5"/>
      <c r="Q17" s="5"/>
      <c r="R17" s="5"/>
    </row>
    <row r="18" spans="1:18" ht="13.5" thickBot="1" x14ac:dyDescent="0.25">
      <c r="A18" s="558"/>
      <c r="B18" s="559"/>
      <c r="C18" s="560"/>
      <c r="D18" s="560"/>
      <c r="E18" s="561"/>
      <c r="F18" s="559"/>
      <c r="G18" s="561"/>
      <c r="H18" s="562"/>
      <c r="I18" s="562"/>
      <c r="J18" s="563"/>
      <c r="P18" s="5"/>
      <c r="Q18" s="5"/>
      <c r="R18" s="5"/>
    </row>
    <row r="19" spans="1:18" x14ac:dyDescent="0.2">
      <c r="A19" s="1613"/>
      <c r="B19" s="1614"/>
      <c r="C19" s="1614"/>
      <c r="D19" s="1614"/>
      <c r="E19" s="1614"/>
      <c r="F19" s="1614"/>
      <c r="G19" s="1614"/>
      <c r="H19" s="1614"/>
      <c r="I19" s="1614"/>
      <c r="J19" s="1615"/>
    </row>
    <row r="20" spans="1:18" ht="15" customHeight="1" x14ac:dyDescent="0.2">
      <c r="A20" s="1702"/>
      <c r="B20" s="1813" t="s">
        <v>378</v>
      </c>
      <c r="C20" s="1814"/>
      <c r="D20" s="1814"/>
      <c r="E20" s="1814"/>
      <c r="F20" s="1814"/>
      <c r="G20" s="1814"/>
      <c r="H20" s="1814"/>
      <c r="I20" s="1814"/>
      <c r="J20" s="1815"/>
    </row>
    <row r="21" spans="1:18" ht="12.75" customHeight="1" x14ac:dyDescent="0.2">
      <c r="A21" s="1702"/>
      <c r="B21" s="1641" t="s">
        <v>593</v>
      </c>
      <c r="C21" s="1642"/>
      <c r="D21" s="1642"/>
      <c r="E21" s="1642"/>
      <c r="F21" s="1642"/>
      <c r="G21" s="1642"/>
      <c r="H21" s="1642"/>
      <c r="I21" s="1642"/>
      <c r="J21" s="1643"/>
    </row>
    <row r="22" spans="1:18" ht="13.5" thickBot="1" x14ac:dyDescent="0.25">
      <c r="A22" s="1702"/>
      <c r="B22" s="1816" t="s">
        <v>380</v>
      </c>
      <c r="C22" s="1817"/>
      <c r="D22" s="1817"/>
      <c r="E22" s="1817"/>
      <c r="F22" s="1817"/>
      <c r="G22" s="1817"/>
      <c r="H22" s="1817"/>
      <c r="I22" s="1817"/>
      <c r="J22" s="1818"/>
    </row>
    <row r="23" spans="1:18" ht="13.5" thickBot="1" x14ac:dyDescent="0.25">
      <c r="A23" s="1620" t="s">
        <v>402</v>
      </c>
      <c r="B23" s="1621"/>
      <c r="C23" s="1621"/>
      <c r="D23" s="1621"/>
      <c r="E23" s="1621"/>
      <c r="F23" s="1621"/>
      <c r="G23" s="1621"/>
      <c r="H23" s="1621"/>
      <c r="I23" s="1621"/>
      <c r="J23" s="1622"/>
    </row>
    <row r="24" spans="1:18" ht="38.25" customHeight="1" thickBot="1" x14ac:dyDescent="0.25">
      <c r="A24" s="33" t="s">
        <v>403</v>
      </c>
      <c r="B24" s="398" t="s">
        <v>397</v>
      </c>
      <c r="C24" s="398" t="s">
        <v>404</v>
      </c>
      <c r="D24" s="394" t="s">
        <v>405</v>
      </c>
      <c r="E24" s="394" t="s">
        <v>406</v>
      </c>
      <c r="F24" s="1822" t="s">
        <v>407</v>
      </c>
      <c r="G24" s="1823"/>
      <c r="H24" s="34" t="s">
        <v>21</v>
      </c>
      <c r="I24" s="34" t="s">
        <v>22</v>
      </c>
      <c r="J24" s="35" t="s">
        <v>23</v>
      </c>
    </row>
    <row r="25" spans="1:18" ht="90" thickBot="1" x14ac:dyDescent="0.25">
      <c r="A25" s="117">
        <v>2012</v>
      </c>
      <c r="B25" s="119">
        <v>0.1</v>
      </c>
      <c r="C25" s="1312">
        <v>5.1401869158878503E-2</v>
      </c>
      <c r="D25" s="190">
        <v>0.51401869158878499</v>
      </c>
      <c r="E25" s="167" t="s">
        <v>600</v>
      </c>
      <c r="F25" s="1824" t="s">
        <v>601</v>
      </c>
      <c r="G25" s="1825"/>
      <c r="H25" s="176" t="s">
        <v>39</v>
      </c>
      <c r="I25" s="176" t="s">
        <v>40</v>
      </c>
      <c r="J25" s="121"/>
      <c r="K25" s="1343"/>
    </row>
    <row r="26" spans="1:18" ht="102.75" thickBot="1" x14ac:dyDescent="0.25">
      <c r="A26" s="117">
        <v>2013</v>
      </c>
      <c r="B26" s="963">
        <v>0.15</v>
      </c>
      <c r="C26" s="1087">
        <v>0.10377358490566038</v>
      </c>
      <c r="D26" s="190">
        <v>0.69182389937106925</v>
      </c>
      <c r="E26" s="199" t="s">
        <v>602</v>
      </c>
      <c r="F26" s="1720" t="s">
        <v>601</v>
      </c>
      <c r="G26" s="1721"/>
      <c r="H26" s="176" t="s">
        <v>39</v>
      </c>
      <c r="I26" s="176" t="s">
        <v>40</v>
      </c>
      <c r="J26" s="191"/>
      <c r="P26" s="564"/>
    </row>
    <row r="27" spans="1:18" ht="90" thickBot="1" x14ac:dyDescent="0.25">
      <c r="A27" s="117">
        <v>2014</v>
      </c>
      <c r="B27" s="963">
        <v>0.15</v>
      </c>
      <c r="C27" s="1087">
        <v>0.15023474178403756</v>
      </c>
      <c r="D27" s="190">
        <v>1.0015649452269171</v>
      </c>
      <c r="E27" s="199" t="s">
        <v>603</v>
      </c>
      <c r="F27" s="1720" t="s">
        <v>604</v>
      </c>
      <c r="G27" s="1721"/>
      <c r="H27" s="176" t="s">
        <v>39</v>
      </c>
      <c r="I27" s="176" t="s">
        <v>40</v>
      </c>
      <c r="J27" s="191"/>
      <c r="P27" s="564"/>
    </row>
    <row r="28" spans="1:18" ht="102.75" thickBot="1" x14ac:dyDescent="0.25">
      <c r="A28" s="117">
        <v>2015</v>
      </c>
      <c r="B28" s="963">
        <v>0.15</v>
      </c>
      <c r="C28" s="1087">
        <v>0.16901408450704225</v>
      </c>
      <c r="D28" s="190">
        <v>1.1267605633802817</v>
      </c>
      <c r="E28" s="199" t="s">
        <v>605</v>
      </c>
      <c r="F28" s="1720" t="s">
        <v>606</v>
      </c>
      <c r="G28" s="1721"/>
      <c r="H28" s="176" t="s">
        <v>39</v>
      </c>
      <c r="I28" s="176" t="s">
        <v>40</v>
      </c>
      <c r="J28" s="191"/>
      <c r="P28" s="564"/>
    </row>
    <row r="29" spans="1:18" ht="90" thickBot="1" x14ac:dyDescent="0.25">
      <c r="A29" s="117">
        <v>2016</v>
      </c>
      <c r="B29" s="963">
        <v>0.15</v>
      </c>
      <c r="C29" s="1087">
        <f>[3]FORMULAS!M46/[3]FORMULAS!N46</f>
        <v>0.18779342723004694</v>
      </c>
      <c r="D29" s="190">
        <f>C29/B29</f>
        <v>1.2519561815336464</v>
      </c>
      <c r="E29" s="199" t="s">
        <v>607</v>
      </c>
      <c r="F29" s="1720" t="s">
        <v>608</v>
      </c>
      <c r="G29" s="1721"/>
      <c r="H29" s="176" t="s">
        <v>39</v>
      </c>
      <c r="I29" s="176" t="s">
        <v>40</v>
      </c>
      <c r="J29" s="191"/>
      <c r="P29" s="564"/>
    </row>
    <row r="30" spans="1:18" ht="369.75" x14ac:dyDescent="0.2">
      <c r="A30" s="825">
        <v>2017</v>
      </c>
      <c r="B30" s="1287">
        <v>0.15</v>
      </c>
      <c r="C30" s="1291">
        <f>[4]DATOS!O46/[4]DATOS!P46</f>
        <v>0.2300469483568075</v>
      </c>
      <c r="D30" s="826">
        <f>C30/B30</f>
        <v>1.5336463223787167</v>
      </c>
      <c r="E30" s="773" t="s">
        <v>609</v>
      </c>
      <c r="F30" s="1722" t="s">
        <v>610</v>
      </c>
      <c r="G30" s="1723"/>
      <c r="H30" s="216" t="s">
        <v>39</v>
      </c>
      <c r="I30" s="216" t="s">
        <v>40</v>
      </c>
      <c r="J30" s="496"/>
    </row>
    <row r="31" spans="1:18" ht="370.5" thickBot="1" x14ac:dyDescent="0.25">
      <c r="A31" s="1309">
        <v>2018</v>
      </c>
      <c r="B31" s="1012">
        <v>0.15</v>
      </c>
      <c r="C31" s="750">
        <v>0.23899999999999999</v>
      </c>
      <c r="D31" s="1344">
        <v>1.5960000000000001</v>
      </c>
      <c r="E31" s="790" t="s">
        <v>611</v>
      </c>
      <c r="F31" s="1611" t="s">
        <v>612</v>
      </c>
      <c r="G31" s="1612"/>
      <c r="H31" s="622" t="s">
        <v>39</v>
      </c>
      <c r="I31" s="622" t="s">
        <v>39</v>
      </c>
      <c r="J31" s="578"/>
    </row>
    <row r="32" spans="1:18" ht="102.75" thickBot="1" x14ac:dyDescent="0.25">
      <c r="A32" s="117">
        <v>2019</v>
      </c>
      <c r="B32" s="1086">
        <v>0.24</v>
      </c>
      <c r="C32" s="1087">
        <v>0.26900000000000002</v>
      </c>
      <c r="D32" s="190">
        <f>C32/B32</f>
        <v>1.1208333333333333</v>
      </c>
      <c r="E32" s="199" t="s">
        <v>613</v>
      </c>
      <c r="F32" s="1720" t="s">
        <v>614</v>
      </c>
      <c r="G32" s="1721"/>
      <c r="H32" s="176" t="s">
        <v>39</v>
      </c>
      <c r="I32" s="176" t="s">
        <v>40</v>
      </c>
      <c r="J32" s="191"/>
    </row>
    <row r="33" spans="1:10" ht="204.75" customHeight="1" thickBot="1" x14ac:dyDescent="0.25">
      <c r="A33" s="117">
        <v>2020</v>
      </c>
      <c r="B33" s="1086">
        <v>0.24</v>
      </c>
      <c r="C33" s="1087">
        <v>1</v>
      </c>
      <c r="D33" s="190">
        <f>C33/B33</f>
        <v>4.166666666666667</v>
      </c>
      <c r="E33" s="199" t="s">
        <v>615</v>
      </c>
      <c r="F33" s="1720" t="s">
        <v>616</v>
      </c>
      <c r="G33" s="1721"/>
      <c r="H33" s="176" t="s">
        <v>39</v>
      </c>
      <c r="I33" s="176" t="s">
        <v>40</v>
      </c>
      <c r="J33" s="496"/>
    </row>
    <row r="34" spans="1:10" ht="370.5" thickBot="1" x14ac:dyDescent="0.25">
      <c r="A34" s="117">
        <v>2021</v>
      </c>
      <c r="B34" s="1133">
        <v>0.24</v>
      </c>
      <c r="C34" s="1124">
        <v>1</v>
      </c>
      <c r="D34" s="190">
        <f>C34/B34</f>
        <v>4.166666666666667</v>
      </c>
      <c r="E34" s="1125" t="s">
        <v>617</v>
      </c>
      <c r="F34" s="1718" t="s">
        <v>618</v>
      </c>
      <c r="G34" s="1719"/>
      <c r="H34" s="1098" t="s">
        <v>39</v>
      </c>
      <c r="I34" s="1098" t="s">
        <v>40</v>
      </c>
      <c r="J34" s="316"/>
    </row>
  </sheetData>
  <mergeCells count="46">
    <mergeCell ref="A1:J1"/>
    <mergeCell ref="A2:A4"/>
    <mergeCell ref="B2:J2"/>
    <mergeCell ref="B3:J3"/>
    <mergeCell ref="B4:J4"/>
    <mergeCell ref="A5:J5"/>
    <mergeCell ref="F6:H7"/>
    <mergeCell ref="A8:J8"/>
    <mergeCell ref="B9:F9"/>
    <mergeCell ref="H9:J9"/>
    <mergeCell ref="B10:F10"/>
    <mergeCell ref="H10:J10"/>
    <mergeCell ref="A6:A7"/>
    <mergeCell ref="B6:D7"/>
    <mergeCell ref="E6:E7"/>
    <mergeCell ref="B11:F11"/>
    <mergeCell ref="H11:J11"/>
    <mergeCell ref="B12:F12"/>
    <mergeCell ref="H12:J12"/>
    <mergeCell ref="B13:F13"/>
    <mergeCell ref="H13:J13"/>
    <mergeCell ref="I14:J14"/>
    <mergeCell ref="I15:J15"/>
    <mergeCell ref="I16:J16"/>
    <mergeCell ref="F31:G31"/>
    <mergeCell ref="A19:J19"/>
    <mergeCell ref="A20:A22"/>
    <mergeCell ref="B20:J20"/>
    <mergeCell ref="B21:J21"/>
    <mergeCell ref="B22:J22"/>
    <mergeCell ref="A23:J23"/>
    <mergeCell ref="A14:A16"/>
    <mergeCell ref="B14:D16"/>
    <mergeCell ref="E14:E16"/>
    <mergeCell ref="F14:F16"/>
    <mergeCell ref="G14:G16"/>
    <mergeCell ref="F34:G34"/>
    <mergeCell ref="F32:G32"/>
    <mergeCell ref="F33:G33"/>
    <mergeCell ref="F30:G30"/>
    <mergeCell ref="F24:G24"/>
    <mergeCell ref="F25:G25"/>
    <mergeCell ref="F26:G26"/>
    <mergeCell ref="F27:G27"/>
    <mergeCell ref="F28:G28"/>
    <mergeCell ref="F29:G29"/>
  </mergeCells>
  <dataValidations count="3">
    <dataValidation type="list" allowBlank="1" showInputMessage="1" showErrorMessage="1" errorTitle="Seleccione un valor de la lista" sqref="J6" xr:uid="{00000000-0002-0000-1200-000000000000}">
      <formula1>$K$1:$K$3</formula1>
    </dataValidation>
    <dataValidation type="list" allowBlank="1" showInputMessage="1" showErrorMessage="1" errorTitle="Seleccione un valor de la lista" sqref="J7" xr:uid="{00000000-0002-0000-1200-000001000000}">
      <formula1>$L$1:$L$2</formula1>
    </dataValidation>
    <dataValidation allowBlank="1" showInputMessage="1" showErrorMessage="1" errorTitle="Seleccionar un valor de la lista" sqref="E26:E30 E32:E34" xr:uid="{00000000-0002-0000-1200-000002000000}"/>
  </dataValidations>
  <pageMargins left="0.70866141732283472" right="0.70866141732283472" top="0.74803149606299213" bottom="0.74803149606299213" header="0.31496062992125984" footer="0.31496062992125984"/>
  <pageSetup scale="75" orientation="landscape" r:id="rId1"/>
  <drawing r:id="rId2"/>
  <legacyDrawing r:id="rId3"/>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FF00"/>
  </sheetPr>
  <dimension ref="A1:R33"/>
  <sheetViews>
    <sheetView topLeftCell="A33" zoomScaleNormal="100" workbookViewId="0">
      <selection activeCell="G9" sqref="G9:G10"/>
    </sheetView>
  </sheetViews>
  <sheetFormatPr baseColWidth="10" defaultColWidth="11.42578125" defaultRowHeight="12.75" x14ac:dyDescent="0.2"/>
  <cols>
    <col min="2" max="4" width="11.42578125" style="840"/>
    <col min="5" max="5" width="44.7109375" customWidth="1"/>
    <col min="6" max="7" width="16.5703125" customWidth="1"/>
    <col min="8" max="9" width="15.42578125" customWidth="1"/>
    <col min="10" max="10" width="19.42578125" customWidth="1"/>
  </cols>
  <sheetData>
    <row r="1" spans="1:18" ht="14.25" x14ac:dyDescent="0.2">
      <c r="A1" s="1836"/>
      <c r="B1" s="1837"/>
      <c r="C1" s="1837"/>
      <c r="D1" s="1837"/>
      <c r="E1" s="1837"/>
      <c r="F1" s="1837"/>
      <c r="G1" s="1837"/>
      <c r="H1" s="1837"/>
      <c r="I1" s="1837"/>
      <c r="J1" s="1838"/>
      <c r="K1" s="1"/>
      <c r="L1" s="1"/>
      <c r="M1" s="1"/>
    </row>
    <row r="2" spans="1:18" ht="14.25" x14ac:dyDescent="0.2">
      <c r="A2" s="1839"/>
      <c r="B2" s="1618" t="s">
        <v>378</v>
      </c>
      <c r="C2" s="1618"/>
      <c r="D2" s="1618"/>
      <c r="E2" s="1618"/>
      <c r="F2" s="1618"/>
      <c r="G2" s="1618"/>
      <c r="H2" s="1618"/>
      <c r="I2" s="1618"/>
      <c r="J2" s="1644"/>
      <c r="K2" s="1"/>
      <c r="L2" s="1"/>
      <c r="M2" s="1"/>
    </row>
    <row r="3" spans="1:18" ht="14.25" x14ac:dyDescent="0.2">
      <c r="A3" s="1839"/>
      <c r="B3" s="1618" t="s">
        <v>593</v>
      </c>
      <c r="C3" s="1619"/>
      <c r="D3" s="1619"/>
      <c r="E3" s="1619"/>
      <c r="F3" s="1619"/>
      <c r="G3" s="1619"/>
      <c r="H3" s="1619"/>
      <c r="I3" s="1619"/>
      <c r="J3" s="1758"/>
      <c r="K3" s="1"/>
      <c r="L3" s="1"/>
      <c r="M3" s="1"/>
    </row>
    <row r="4" spans="1:18" ht="14.25" x14ac:dyDescent="0.2">
      <c r="A4" s="1839"/>
      <c r="B4" s="1619" t="s">
        <v>380</v>
      </c>
      <c r="C4" s="1619"/>
      <c r="D4" s="1619"/>
      <c r="E4" s="1619"/>
      <c r="F4" s="1619"/>
      <c r="G4" s="1619"/>
      <c r="H4" s="1619"/>
      <c r="I4" s="1619"/>
      <c r="J4" s="1758"/>
      <c r="M4" s="1"/>
    </row>
    <row r="5" spans="1:18" x14ac:dyDescent="0.2">
      <c r="A5" s="1830" t="s">
        <v>381</v>
      </c>
      <c r="B5" s="1831"/>
      <c r="C5" s="1831"/>
      <c r="D5" s="1831"/>
      <c r="E5" s="1831"/>
      <c r="F5" s="1831"/>
      <c r="G5" s="1831"/>
      <c r="H5" s="1831"/>
      <c r="I5" s="1831"/>
      <c r="J5" s="1832"/>
    </row>
    <row r="6" spans="1:18" ht="25.5" x14ac:dyDescent="0.2">
      <c r="A6" s="1623" t="s">
        <v>342</v>
      </c>
      <c r="B6" s="1844" t="s">
        <v>154</v>
      </c>
      <c r="C6" s="1845"/>
      <c r="D6" s="1846"/>
      <c r="E6" s="1634" t="s">
        <v>343</v>
      </c>
      <c r="F6" s="1647" t="s">
        <v>243</v>
      </c>
      <c r="G6" s="1648"/>
      <c r="H6" s="1649"/>
      <c r="I6" s="2" t="s">
        <v>382</v>
      </c>
      <c r="J6" s="3" t="s">
        <v>383</v>
      </c>
    </row>
    <row r="7" spans="1:18" ht="25.5" x14ac:dyDescent="0.2">
      <c r="A7" s="1623"/>
      <c r="B7" s="1847"/>
      <c r="C7" s="1848"/>
      <c r="D7" s="1849"/>
      <c r="E7" s="1634"/>
      <c r="F7" s="1650"/>
      <c r="G7" s="1651"/>
      <c r="H7" s="1652"/>
      <c r="I7" s="2" t="s">
        <v>384</v>
      </c>
      <c r="J7" s="557" t="s">
        <v>385</v>
      </c>
    </row>
    <row r="8" spans="1:18" x14ac:dyDescent="0.2">
      <c r="A8" s="1833"/>
      <c r="B8" s="1834"/>
      <c r="C8" s="1834"/>
      <c r="D8" s="1834"/>
      <c r="E8" s="1834"/>
      <c r="F8" s="1834"/>
      <c r="G8" s="1834"/>
      <c r="H8" s="1834"/>
      <c r="I8" s="1834"/>
      <c r="J8" s="1835"/>
    </row>
    <row r="9" spans="1:18" ht="38.25" x14ac:dyDescent="0.2">
      <c r="A9" s="222" t="s">
        <v>386</v>
      </c>
      <c r="B9" s="1641" t="s">
        <v>155</v>
      </c>
      <c r="C9" s="1642"/>
      <c r="D9" s="1642"/>
      <c r="E9" s="1642"/>
      <c r="F9" s="1643"/>
      <c r="G9" s="223" t="s">
        <v>387</v>
      </c>
      <c r="H9" s="1618" t="s">
        <v>156</v>
      </c>
      <c r="I9" s="1618"/>
      <c r="J9" s="1644"/>
    </row>
    <row r="10" spans="1:18" ht="107.25" customHeight="1" x14ac:dyDescent="0.2">
      <c r="A10" s="222" t="s">
        <v>388</v>
      </c>
      <c r="B10" s="1641" t="s">
        <v>33</v>
      </c>
      <c r="C10" s="1642"/>
      <c r="D10" s="1642"/>
      <c r="E10" s="1642"/>
      <c r="F10" s="1643"/>
      <c r="G10" s="223" t="s">
        <v>389</v>
      </c>
      <c r="H10" s="1618" t="s">
        <v>157</v>
      </c>
      <c r="I10" s="1618"/>
      <c r="J10" s="1644"/>
    </row>
    <row r="11" spans="1:18" ht="75" customHeight="1" x14ac:dyDescent="0.2">
      <c r="A11" s="222" t="s">
        <v>390</v>
      </c>
      <c r="B11" s="1641" t="s">
        <v>158</v>
      </c>
      <c r="C11" s="1642"/>
      <c r="D11" s="1642"/>
      <c r="E11" s="1642"/>
      <c r="F11" s="1643"/>
      <c r="G11" s="223" t="s">
        <v>391</v>
      </c>
      <c r="H11" s="1618" t="s">
        <v>619</v>
      </c>
      <c r="I11" s="1618"/>
      <c r="J11" s="1644"/>
    </row>
    <row r="12" spans="1:18" ht="38.25" x14ac:dyDescent="0.2">
      <c r="A12" s="222" t="s">
        <v>392</v>
      </c>
      <c r="B12" s="1618" t="s">
        <v>595</v>
      </c>
      <c r="C12" s="1618"/>
      <c r="D12" s="1618"/>
      <c r="E12" s="1618"/>
      <c r="F12" s="1618"/>
      <c r="G12" s="223" t="s">
        <v>393</v>
      </c>
      <c r="H12" s="1641" t="s">
        <v>159</v>
      </c>
      <c r="I12" s="1642"/>
      <c r="J12" s="1714"/>
    </row>
    <row r="13" spans="1:18" ht="51" x14ac:dyDescent="0.2">
      <c r="A13" s="222" t="s">
        <v>394</v>
      </c>
      <c r="B13" s="1641" t="s">
        <v>596</v>
      </c>
      <c r="C13" s="1642"/>
      <c r="D13" s="1642"/>
      <c r="E13" s="1642"/>
      <c r="F13" s="1643"/>
      <c r="G13" s="223" t="s">
        <v>395</v>
      </c>
      <c r="H13" s="1618" t="s">
        <v>152</v>
      </c>
      <c r="I13" s="1618"/>
      <c r="J13" s="1644"/>
    </row>
    <row r="14" spans="1:18" ht="22.5" x14ac:dyDescent="0.2">
      <c r="A14" s="1623" t="s">
        <v>396</v>
      </c>
      <c r="B14" s="1842">
        <v>1</v>
      </c>
      <c r="C14" s="1842"/>
      <c r="D14" s="1842"/>
      <c r="E14" s="1634" t="s">
        <v>397</v>
      </c>
      <c r="F14" s="1636">
        <v>1</v>
      </c>
      <c r="G14" s="1634" t="s">
        <v>398</v>
      </c>
      <c r="H14" s="20" t="s">
        <v>18</v>
      </c>
      <c r="I14" s="1605">
        <v>1</v>
      </c>
      <c r="J14" s="1606"/>
      <c r="P14" s="5"/>
      <c r="Q14" s="5"/>
      <c r="R14" s="5"/>
    </row>
    <row r="15" spans="1:18" ht="15.75" x14ac:dyDescent="0.2">
      <c r="A15" s="1623"/>
      <c r="B15" s="1842"/>
      <c r="C15" s="1842"/>
      <c r="D15" s="1842"/>
      <c r="E15" s="1634"/>
      <c r="F15" s="1636"/>
      <c r="G15" s="1634"/>
      <c r="H15" s="21" t="s">
        <v>19</v>
      </c>
      <c r="I15" s="1607" t="s">
        <v>620</v>
      </c>
      <c r="J15" s="1608"/>
      <c r="P15" s="5"/>
      <c r="Q15" s="5"/>
      <c r="R15" s="5"/>
    </row>
    <row r="16" spans="1:18" ht="16.5" thickBot="1" x14ac:dyDescent="0.25">
      <c r="A16" s="1624"/>
      <c r="B16" s="1843"/>
      <c r="C16" s="1843"/>
      <c r="D16" s="1843"/>
      <c r="E16" s="1635"/>
      <c r="F16" s="1637"/>
      <c r="G16" s="1635"/>
      <c r="H16" s="22" t="s">
        <v>20</v>
      </c>
      <c r="I16" s="26" t="s">
        <v>161</v>
      </c>
      <c r="J16" s="19"/>
      <c r="P16" s="5"/>
      <c r="Q16" s="5"/>
      <c r="R16" s="5"/>
    </row>
    <row r="17" spans="1:18" x14ac:dyDescent="0.2">
      <c r="A17" s="27"/>
      <c r="B17" s="828"/>
      <c r="C17" s="828"/>
      <c r="D17" s="828"/>
      <c r="E17" s="27"/>
      <c r="F17" s="28"/>
      <c r="G17" s="27"/>
      <c r="H17" s="30"/>
      <c r="I17" s="30"/>
      <c r="J17" s="30"/>
      <c r="P17" s="5"/>
      <c r="Q17" s="5"/>
      <c r="R17" s="5"/>
    </row>
    <row r="18" spans="1:18" ht="13.5" thickBot="1" x14ac:dyDescent="0.25">
      <c r="A18" s="556"/>
      <c r="B18" s="829"/>
      <c r="C18" s="830"/>
      <c r="D18" s="830"/>
      <c r="E18" s="556"/>
      <c r="F18" s="556"/>
      <c r="G18" s="556"/>
      <c r="H18" s="556"/>
      <c r="I18" s="556"/>
      <c r="J18" s="556"/>
    </row>
    <row r="19" spans="1:18" ht="15" x14ac:dyDescent="0.2">
      <c r="A19" s="1840"/>
      <c r="B19" s="1756" t="s">
        <v>378</v>
      </c>
      <c r="C19" s="1756"/>
      <c r="D19" s="1756"/>
      <c r="E19" s="1756"/>
      <c r="F19" s="1756"/>
      <c r="G19" s="1756"/>
      <c r="H19" s="1756"/>
      <c r="I19" s="1756"/>
      <c r="J19" s="1757"/>
    </row>
    <row r="20" spans="1:18" x14ac:dyDescent="0.2">
      <c r="A20" s="1702"/>
      <c r="B20" s="1618" t="s">
        <v>593</v>
      </c>
      <c r="C20" s="1619"/>
      <c r="D20" s="1619"/>
      <c r="E20" s="1619"/>
      <c r="F20" s="1619"/>
      <c r="G20" s="1619"/>
      <c r="H20" s="1619"/>
      <c r="I20" s="1619"/>
      <c r="J20" s="1758"/>
    </row>
    <row r="21" spans="1:18" ht="13.5" thickBot="1" x14ac:dyDescent="0.25">
      <c r="A21" s="1841"/>
      <c r="B21" s="1759" t="s">
        <v>380</v>
      </c>
      <c r="C21" s="1759"/>
      <c r="D21" s="1759"/>
      <c r="E21" s="1759"/>
      <c r="F21" s="1759"/>
      <c r="G21" s="1759"/>
      <c r="H21" s="1759"/>
      <c r="I21" s="1759"/>
      <c r="J21" s="1760"/>
    </row>
    <row r="22" spans="1:18" ht="13.5" thickBot="1" x14ac:dyDescent="0.25">
      <c r="A22" s="1620" t="s">
        <v>402</v>
      </c>
      <c r="B22" s="1621"/>
      <c r="C22" s="1621"/>
      <c r="D22" s="1621"/>
      <c r="E22" s="1621"/>
      <c r="F22" s="1621"/>
      <c r="G22" s="1621"/>
      <c r="H22" s="1621"/>
      <c r="I22" s="1621"/>
      <c r="J22" s="1622"/>
    </row>
    <row r="23" spans="1:18" ht="38.25" customHeight="1" thickBot="1" x14ac:dyDescent="0.25">
      <c r="A23" s="33" t="s">
        <v>403</v>
      </c>
      <c r="B23" s="831" t="s">
        <v>397</v>
      </c>
      <c r="C23" s="832" t="s">
        <v>404</v>
      </c>
      <c r="D23" s="833" t="s">
        <v>405</v>
      </c>
      <c r="E23" s="394" t="s">
        <v>406</v>
      </c>
      <c r="F23" s="1602" t="s">
        <v>407</v>
      </c>
      <c r="G23" s="1603"/>
      <c r="H23" s="34" t="s">
        <v>21</v>
      </c>
      <c r="I23" s="34" t="s">
        <v>22</v>
      </c>
      <c r="J23" s="394" t="s">
        <v>23</v>
      </c>
    </row>
    <row r="24" spans="1:18" ht="49.5" customHeight="1" thickBot="1" x14ac:dyDescent="0.25">
      <c r="A24" s="117">
        <v>2012</v>
      </c>
      <c r="B24" s="834">
        <v>1</v>
      </c>
      <c r="C24" s="835">
        <v>1</v>
      </c>
      <c r="D24" s="836">
        <v>1</v>
      </c>
      <c r="E24" s="167" t="s">
        <v>621</v>
      </c>
      <c r="F24" s="1824" t="s">
        <v>601</v>
      </c>
      <c r="G24" s="1825"/>
      <c r="H24" s="176" t="s">
        <v>39</v>
      </c>
      <c r="I24" s="176" t="s">
        <v>40</v>
      </c>
      <c r="J24" s="121"/>
    </row>
    <row r="25" spans="1:18" ht="111.6" customHeight="1" thickBot="1" x14ac:dyDescent="0.25">
      <c r="A25" s="38">
        <v>2013</v>
      </c>
      <c r="B25" s="963">
        <v>1</v>
      </c>
      <c r="C25" s="835">
        <v>1</v>
      </c>
      <c r="D25" s="836">
        <v>1</v>
      </c>
      <c r="E25" s="199" t="s">
        <v>622</v>
      </c>
      <c r="F25" s="1720" t="s">
        <v>623</v>
      </c>
      <c r="G25" s="1740"/>
      <c r="H25" s="176" t="s">
        <v>39</v>
      </c>
      <c r="I25" s="176" t="s">
        <v>40</v>
      </c>
      <c r="J25" s="193"/>
    </row>
    <row r="26" spans="1:18" ht="199.9" customHeight="1" thickBot="1" x14ac:dyDescent="0.25">
      <c r="A26" s="38">
        <v>2014</v>
      </c>
      <c r="B26" s="963">
        <v>1</v>
      </c>
      <c r="C26" s="837">
        <v>1</v>
      </c>
      <c r="D26" s="836">
        <v>1</v>
      </c>
      <c r="E26" s="199" t="s">
        <v>624</v>
      </c>
      <c r="F26" s="1824" t="s">
        <v>601</v>
      </c>
      <c r="G26" s="1825"/>
      <c r="H26" s="176" t="s">
        <v>39</v>
      </c>
      <c r="I26" s="176" t="s">
        <v>40</v>
      </c>
      <c r="J26" s="193"/>
    </row>
    <row r="27" spans="1:18" ht="165" customHeight="1" thickBot="1" x14ac:dyDescent="0.25">
      <c r="A27" s="38">
        <v>2015</v>
      </c>
      <c r="B27" s="963">
        <v>1</v>
      </c>
      <c r="C27" s="837">
        <v>1</v>
      </c>
      <c r="D27" s="836">
        <v>1</v>
      </c>
      <c r="E27" s="199" t="s">
        <v>625</v>
      </c>
      <c r="F27" s="1824" t="s">
        <v>601</v>
      </c>
      <c r="G27" s="1825"/>
      <c r="H27" s="176" t="s">
        <v>39</v>
      </c>
      <c r="I27" s="176" t="s">
        <v>40</v>
      </c>
      <c r="J27" s="193"/>
    </row>
    <row r="28" spans="1:18" ht="168" customHeight="1" thickBot="1" x14ac:dyDescent="0.25">
      <c r="A28" s="38">
        <v>2016</v>
      </c>
      <c r="B28" s="963">
        <v>1</v>
      </c>
      <c r="C28" s="837">
        <v>1</v>
      </c>
      <c r="D28" s="836">
        <v>1</v>
      </c>
      <c r="E28" s="199" t="s">
        <v>626</v>
      </c>
      <c r="F28" s="1824" t="s">
        <v>601</v>
      </c>
      <c r="G28" s="1825"/>
      <c r="H28" s="176" t="s">
        <v>39</v>
      </c>
      <c r="I28" s="176" t="s">
        <v>40</v>
      </c>
      <c r="J28" s="193"/>
    </row>
    <row r="29" spans="1:18" ht="255" x14ac:dyDescent="0.2">
      <c r="A29" s="772">
        <v>2017</v>
      </c>
      <c r="B29" s="1287">
        <v>1</v>
      </c>
      <c r="C29" s="838">
        <v>1</v>
      </c>
      <c r="D29" s="839">
        <v>1</v>
      </c>
      <c r="E29" s="773" t="s">
        <v>627</v>
      </c>
      <c r="F29" s="1726" t="s">
        <v>601</v>
      </c>
      <c r="G29" s="1727"/>
      <c r="H29" s="216" t="s">
        <v>39</v>
      </c>
      <c r="I29" s="216" t="s">
        <v>40</v>
      </c>
      <c r="J29" s="814"/>
    </row>
    <row r="30" spans="1:18" ht="255.75" thickBot="1" x14ac:dyDescent="0.25">
      <c r="A30" s="1345">
        <v>2018</v>
      </c>
      <c r="B30" s="1012">
        <v>1</v>
      </c>
      <c r="C30" s="827">
        <v>1</v>
      </c>
      <c r="D30" s="648">
        <v>1</v>
      </c>
      <c r="E30" s="442" t="s">
        <v>628</v>
      </c>
      <c r="F30" s="1611" t="s">
        <v>601</v>
      </c>
      <c r="G30" s="1612"/>
      <c r="H30" s="442" t="s">
        <v>39</v>
      </c>
      <c r="I30" s="442" t="s">
        <v>39</v>
      </c>
      <c r="J30" s="577"/>
    </row>
    <row r="31" spans="1:18" ht="51.75" thickBot="1" x14ac:dyDescent="0.25">
      <c r="A31" s="1330">
        <v>2019</v>
      </c>
      <c r="B31" s="1314">
        <v>1</v>
      </c>
      <c r="C31" s="837">
        <v>1</v>
      </c>
      <c r="D31" s="955">
        <v>1</v>
      </c>
      <c r="E31" s="199" t="s">
        <v>629</v>
      </c>
      <c r="F31" s="1824" t="s">
        <v>601</v>
      </c>
      <c r="G31" s="1825"/>
      <c r="H31" s="176" t="s">
        <v>39</v>
      </c>
      <c r="I31" s="176" t="s">
        <v>40</v>
      </c>
      <c r="J31" s="193"/>
    </row>
    <row r="32" spans="1:18" ht="141" thickBot="1" x14ac:dyDescent="0.25">
      <c r="A32" s="1330">
        <v>2020</v>
      </c>
      <c r="B32" s="1314">
        <v>1</v>
      </c>
      <c r="C32" s="837">
        <v>1</v>
      </c>
      <c r="D32" s="955">
        <v>1</v>
      </c>
      <c r="E32" s="199" t="s">
        <v>630</v>
      </c>
      <c r="F32" s="1824" t="s">
        <v>601</v>
      </c>
      <c r="G32" s="1825"/>
      <c r="H32" s="176" t="s">
        <v>39</v>
      </c>
      <c r="I32" s="176" t="s">
        <v>40</v>
      </c>
      <c r="J32" s="193"/>
    </row>
    <row r="33" spans="1:10" ht="357.75" thickBot="1" x14ac:dyDescent="0.25">
      <c r="A33" s="1094">
        <v>2021</v>
      </c>
      <c r="B33" s="1134">
        <v>1</v>
      </c>
      <c r="C33" s="1135">
        <v>1</v>
      </c>
      <c r="D33" s="955">
        <v>1</v>
      </c>
      <c r="E33" s="1125" t="s">
        <v>617</v>
      </c>
      <c r="F33" s="1718" t="s">
        <v>631</v>
      </c>
      <c r="G33" s="1719"/>
      <c r="H33" s="1098" t="s">
        <v>39</v>
      </c>
      <c r="I33" s="1098" t="s">
        <v>40</v>
      </c>
      <c r="J33" s="1126"/>
    </row>
  </sheetData>
  <mergeCells count="44">
    <mergeCell ref="A1:J1"/>
    <mergeCell ref="A2:A4"/>
    <mergeCell ref="B2:J2"/>
    <mergeCell ref="B3:J3"/>
    <mergeCell ref="B4:J4"/>
    <mergeCell ref="A5:J5"/>
    <mergeCell ref="F6:H7"/>
    <mergeCell ref="A8:J8"/>
    <mergeCell ref="B9:F9"/>
    <mergeCell ref="H9:J9"/>
    <mergeCell ref="B10:F10"/>
    <mergeCell ref="H10:J10"/>
    <mergeCell ref="A6:A7"/>
    <mergeCell ref="B6:D7"/>
    <mergeCell ref="E6:E7"/>
    <mergeCell ref="B11:F11"/>
    <mergeCell ref="H11:J11"/>
    <mergeCell ref="B12:F12"/>
    <mergeCell ref="H12:J12"/>
    <mergeCell ref="B13:F13"/>
    <mergeCell ref="H13:J13"/>
    <mergeCell ref="I14:J14"/>
    <mergeCell ref="I15:J15"/>
    <mergeCell ref="A19:A21"/>
    <mergeCell ref="B19:J19"/>
    <mergeCell ref="B20:J20"/>
    <mergeCell ref="B21:J21"/>
    <mergeCell ref="A14:A16"/>
    <mergeCell ref="B14:D16"/>
    <mergeCell ref="E14:E16"/>
    <mergeCell ref="F14:F16"/>
    <mergeCell ref="G14:G16"/>
    <mergeCell ref="A22:J22"/>
    <mergeCell ref="F23:G23"/>
    <mergeCell ref="F33:G33"/>
    <mergeCell ref="F31:G31"/>
    <mergeCell ref="F32:G32"/>
    <mergeCell ref="F29:G29"/>
    <mergeCell ref="F24:G24"/>
    <mergeCell ref="F25:G25"/>
    <mergeCell ref="F26:G26"/>
    <mergeCell ref="F27:G27"/>
    <mergeCell ref="F28:G28"/>
    <mergeCell ref="F30:G30"/>
  </mergeCells>
  <dataValidations count="4">
    <dataValidation type="list" allowBlank="1" showInputMessage="1" showErrorMessage="1" sqref="J25:J33" xr:uid="{00000000-0002-0000-1300-000000000000}">
      <formula1>$M$1:$M$4</formula1>
    </dataValidation>
    <dataValidation allowBlank="1" showInputMessage="1" showErrorMessage="1" errorTitle="Seleccionar un valor de la lista" sqref="E25:E33" xr:uid="{00000000-0002-0000-1300-000001000000}"/>
    <dataValidation type="list" allowBlank="1" showInputMessage="1" showErrorMessage="1" errorTitle="Seleccione un valor de la lista" sqref="J7" xr:uid="{00000000-0002-0000-1300-000002000000}">
      <formula1>$L$1:$L$2</formula1>
    </dataValidation>
    <dataValidation type="list" allowBlank="1" showInputMessage="1" showErrorMessage="1" errorTitle="Seleccione un valor de la lista" sqref="J6" xr:uid="{00000000-0002-0000-1300-000003000000}">
      <formula1>$K$1:$K$3</formula1>
    </dataValidation>
  </dataValidations>
  <pageMargins left="0.70866141732283472" right="0.70866141732283472" top="0.74803149606299213" bottom="0.55118110236220474" header="0.31496062992125984" footer="0.31496062992125984"/>
  <pageSetup scale="85" orientation="landscape" r:id="rId1"/>
  <drawing r:id="rId2"/>
  <legacyDrawing r:id="rId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FF00"/>
  </sheetPr>
  <dimension ref="A1:R38"/>
  <sheetViews>
    <sheetView zoomScale="115" zoomScaleNormal="115" workbookViewId="0">
      <selection activeCell="B35" sqref="B35"/>
    </sheetView>
  </sheetViews>
  <sheetFormatPr baseColWidth="10" defaultColWidth="11.42578125" defaultRowHeight="12.75" x14ac:dyDescent="0.2"/>
  <cols>
    <col min="5" max="5" width="31.85546875" customWidth="1"/>
    <col min="7" max="7" width="14.140625" customWidth="1"/>
    <col min="9" max="9" width="13.85546875" customWidth="1"/>
    <col min="10" max="10" width="17" customWidth="1"/>
  </cols>
  <sheetData>
    <row r="1" spans="1:18" ht="14.25" x14ac:dyDescent="0.2">
      <c r="A1" s="1836"/>
      <c r="B1" s="1837"/>
      <c r="C1" s="1837"/>
      <c r="D1" s="1837"/>
      <c r="E1" s="1837"/>
      <c r="F1" s="1837"/>
      <c r="G1" s="1837"/>
      <c r="H1" s="1837"/>
      <c r="I1" s="1837"/>
      <c r="J1" s="1838"/>
      <c r="K1" s="1"/>
      <c r="L1" s="1"/>
      <c r="M1" s="1"/>
    </row>
    <row r="2" spans="1:18" ht="14.25" x14ac:dyDescent="0.2">
      <c r="A2" s="1839"/>
      <c r="B2" s="1618" t="s">
        <v>378</v>
      </c>
      <c r="C2" s="1618"/>
      <c r="D2" s="1618"/>
      <c r="E2" s="1618"/>
      <c r="F2" s="1618"/>
      <c r="G2" s="1618"/>
      <c r="H2" s="1618"/>
      <c r="I2" s="1618"/>
      <c r="J2" s="1644"/>
      <c r="K2" s="1"/>
      <c r="L2" s="1"/>
      <c r="M2" s="1"/>
    </row>
    <row r="3" spans="1:18" ht="14.25" x14ac:dyDescent="0.2">
      <c r="A3" s="1839"/>
      <c r="B3" s="1618" t="s">
        <v>593</v>
      </c>
      <c r="C3" s="1619"/>
      <c r="D3" s="1619"/>
      <c r="E3" s="1619"/>
      <c r="F3" s="1619"/>
      <c r="G3" s="1619"/>
      <c r="H3" s="1619"/>
      <c r="I3" s="1619"/>
      <c r="J3" s="1758"/>
      <c r="K3" s="1"/>
      <c r="L3" s="1"/>
      <c r="M3" s="1"/>
    </row>
    <row r="4" spans="1:18" ht="14.25" x14ac:dyDescent="0.2">
      <c r="A4" s="1839"/>
      <c r="B4" s="1619" t="s">
        <v>380</v>
      </c>
      <c r="C4" s="1619"/>
      <c r="D4" s="1619"/>
      <c r="E4" s="1619"/>
      <c r="F4" s="1619"/>
      <c r="G4" s="1619"/>
      <c r="H4" s="1619"/>
      <c r="I4" s="1619"/>
      <c r="J4" s="1758"/>
      <c r="M4" s="1"/>
    </row>
    <row r="5" spans="1:18" x14ac:dyDescent="0.2">
      <c r="A5" s="1830" t="s">
        <v>381</v>
      </c>
      <c r="B5" s="1831"/>
      <c r="C5" s="1831"/>
      <c r="D5" s="1831"/>
      <c r="E5" s="1831"/>
      <c r="F5" s="1831"/>
      <c r="G5" s="1831"/>
      <c r="H5" s="1831"/>
      <c r="I5" s="1831"/>
      <c r="J5" s="1832"/>
    </row>
    <row r="6" spans="1:18" ht="25.5" x14ac:dyDescent="0.2">
      <c r="A6" s="1623" t="s">
        <v>342</v>
      </c>
      <c r="B6" s="1647" t="s">
        <v>162</v>
      </c>
      <c r="C6" s="1648"/>
      <c r="D6" s="1649"/>
      <c r="E6" s="1634" t="s">
        <v>343</v>
      </c>
      <c r="F6" s="1647" t="s">
        <v>244</v>
      </c>
      <c r="G6" s="1648"/>
      <c r="H6" s="1649"/>
      <c r="I6" s="2" t="s">
        <v>382</v>
      </c>
      <c r="J6" s="3" t="s">
        <v>383</v>
      </c>
    </row>
    <row r="7" spans="1:18" ht="25.5" x14ac:dyDescent="0.2">
      <c r="A7" s="1623"/>
      <c r="B7" s="1650"/>
      <c r="C7" s="1651"/>
      <c r="D7" s="1652"/>
      <c r="E7" s="1634"/>
      <c r="F7" s="1650"/>
      <c r="G7" s="1651"/>
      <c r="H7" s="1652"/>
      <c r="I7" s="2" t="s">
        <v>384</v>
      </c>
      <c r="J7" s="557" t="s">
        <v>385</v>
      </c>
    </row>
    <row r="8" spans="1:18" x14ac:dyDescent="0.2">
      <c r="A8" s="1833"/>
      <c r="B8" s="1834"/>
      <c r="C8" s="1834"/>
      <c r="D8" s="1834"/>
      <c r="E8" s="1834"/>
      <c r="F8" s="1834"/>
      <c r="G8" s="1834"/>
      <c r="H8" s="1834"/>
      <c r="I8" s="1834"/>
      <c r="J8" s="1835"/>
    </row>
    <row r="9" spans="1:18" ht="38.25" x14ac:dyDescent="0.2">
      <c r="A9" s="222" t="s">
        <v>386</v>
      </c>
      <c r="B9" s="1641" t="s">
        <v>163</v>
      </c>
      <c r="C9" s="1642"/>
      <c r="D9" s="1642"/>
      <c r="E9" s="1642"/>
      <c r="F9" s="1643"/>
      <c r="G9" s="223" t="s">
        <v>387</v>
      </c>
      <c r="H9" s="1641" t="s">
        <v>164</v>
      </c>
      <c r="I9" s="1642"/>
      <c r="J9" s="1714"/>
    </row>
    <row r="10" spans="1:18" ht="38.25" x14ac:dyDescent="0.2">
      <c r="A10" s="222" t="s">
        <v>388</v>
      </c>
      <c r="B10" s="1765" t="s">
        <v>33</v>
      </c>
      <c r="C10" s="1766"/>
      <c r="D10" s="1766"/>
      <c r="E10" s="1766"/>
      <c r="F10" s="1767"/>
      <c r="G10" s="223" t="s">
        <v>389</v>
      </c>
      <c r="H10" s="1641" t="s">
        <v>165</v>
      </c>
      <c r="I10" s="1642"/>
      <c r="J10" s="1714"/>
    </row>
    <row r="11" spans="1:18" ht="96.75" customHeight="1" x14ac:dyDescent="0.2">
      <c r="A11" s="222" t="s">
        <v>390</v>
      </c>
      <c r="B11" s="1765" t="s">
        <v>166</v>
      </c>
      <c r="C11" s="1766"/>
      <c r="D11" s="1766"/>
      <c r="E11" s="1766"/>
      <c r="F11" s="1767"/>
      <c r="G11" s="223" t="s">
        <v>391</v>
      </c>
      <c r="H11" s="1641" t="s">
        <v>632</v>
      </c>
      <c r="I11" s="1642"/>
      <c r="J11" s="1714"/>
    </row>
    <row r="12" spans="1:18" ht="57.75" customHeight="1" x14ac:dyDescent="0.2">
      <c r="A12" s="222" t="s">
        <v>392</v>
      </c>
      <c r="B12" s="1641" t="s">
        <v>633</v>
      </c>
      <c r="C12" s="1642"/>
      <c r="D12" s="1642"/>
      <c r="E12" s="1642"/>
      <c r="F12" s="1643"/>
      <c r="G12" s="223" t="s">
        <v>393</v>
      </c>
      <c r="H12" s="1641" t="s">
        <v>167</v>
      </c>
      <c r="I12" s="1642"/>
      <c r="J12" s="1714"/>
    </row>
    <row r="13" spans="1:18" ht="51" x14ac:dyDescent="0.2">
      <c r="A13" s="222" t="s">
        <v>394</v>
      </c>
      <c r="B13" s="1641" t="s">
        <v>596</v>
      </c>
      <c r="C13" s="1642"/>
      <c r="D13" s="1642"/>
      <c r="E13" s="1642"/>
      <c r="F13" s="1643"/>
      <c r="G13" s="223" t="s">
        <v>395</v>
      </c>
      <c r="H13" s="1618" t="s">
        <v>152</v>
      </c>
      <c r="I13" s="1618"/>
      <c r="J13" s="1644"/>
    </row>
    <row r="14" spans="1:18" ht="27.75" customHeight="1" x14ac:dyDescent="0.2">
      <c r="A14" s="1623" t="s">
        <v>396</v>
      </c>
      <c r="B14" s="1636">
        <v>1</v>
      </c>
      <c r="C14" s="1636"/>
      <c r="D14" s="1636"/>
      <c r="E14" s="1634" t="s">
        <v>397</v>
      </c>
      <c r="F14" s="1636">
        <v>1</v>
      </c>
      <c r="G14" s="1634" t="s">
        <v>398</v>
      </c>
      <c r="H14" s="20" t="s">
        <v>18</v>
      </c>
      <c r="I14" s="1605" t="s">
        <v>634</v>
      </c>
      <c r="J14" s="1606"/>
      <c r="P14" s="5"/>
      <c r="Q14" s="5"/>
      <c r="R14" s="5"/>
    </row>
    <row r="15" spans="1:18" ht="22.5" customHeight="1" x14ac:dyDescent="0.2">
      <c r="A15" s="1623"/>
      <c r="B15" s="1636"/>
      <c r="C15" s="1636"/>
      <c r="D15" s="1636"/>
      <c r="E15" s="1634"/>
      <c r="F15" s="1636"/>
      <c r="G15" s="1634"/>
      <c r="H15" s="21" t="s">
        <v>19</v>
      </c>
      <c r="I15" s="1607" t="s">
        <v>635</v>
      </c>
      <c r="J15" s="1608"/>
      <c r="P15" s="5"/>
      <c r="Q15" s="5"/>
      <c r="R15" s="5"/>
    </row>
    <row r="16" spans="1:18" ht="23.25" thickBot="1" x14ac:dyDescent="0.25">
      <c r="A16" s="1624"/>
      <c r="B16" s="1637"/>
      <c r="C16" s="1637"/>
      <c r="D16" s="1637"/>
      <c r="E16" s="1635"/>
      <c r="F16" s="1637"/>
      <c r="G16" s="1635"/>
      <c r="H16" s="22" t="s">
        <v>20</v>
      </c>
      <c r="I16" s="1609" t="s">
        <v>636</v>
      </c>
      <c r="J16" s="1610"/>
      <c r="P16" s="5"/>
      <c r="Q16" s="5"/>
      <c r="R16" s="5"/>
    </row>
    <row r="17" spans="1:18" x14ac:dyDescent="0.2">
      <c r="A17" s="27"/>
      <c r="B17" s="28"/>
      <c r="C17" s="29"/>
      <c r="D17" s="29"/>
      <c r="E17" s="27"/>
      <c r="F17" s="28"/>
      <c r="G17" s="27"/>
      <c r="H17" s="30"/>
      <c r="I17" s="30"/>
      <c r="J17" s="30"/>
      <c r="P17" s="5"/>
      <c r="Q17" s="5"/>
      <c r="R17" s="5"/>
    </row>
    <row r="18" spans="1:18" x14ac:dyDescent="0.2">
      <c r="A18" s="6"/>
      <c r="B18" s="7"/>
      <c r="C18" s="8"/>
      <c r="D18" s="8"/>
      <c r="E18" s="6"/>
      <c r="F18" s="7"/>
      <c r="G18" s="6"/>
      <c r="H18" s="9"/>
      <c r="I18" s="9"/>
      <c r="J18" s="9"/>
      <c r="P18" s="5"/>
      <c r="Q18" s="5"/>
      <c r="R18" s="5"/>
    </row>
    <row r="19" spans="1:18" ht="15" x14ac:dyDescent="0.2">
      <c r="A19" s="1702"/>
      <c r="B19" s="1617" t="s">
        <v>378</v>
      </c>
      <c r="C19" s="1617"/>
      <c r="D19" s="1617"/>
      <c r="E19" s="1617"/>
      <c r="F19" s="1617"/>
      <c r="G19" s="1617"/>
      <c r="H19" s="1617"/>
      <c r="I19" s="1617"/>
      <c r="J19" s="1617"/>
    </row>
    <row r="20" spans="1:18" x14ac:dyDescent="0.2">
      <c r="A20" s="1702"/>
      <c r="B20" s="1618" t="s">
        <v>593</v>
      </c>
      <c r="C20" s="1619"/>
      <c r="D20" s="1619"/>
      <c r="E20" s="1619"/>
      <c r="F20" s="1619"/>
      <c r="G20" s="1619"/>
      <c r="H20" s="1619"/>
      <c r="I20" s="1619"/>
      <c r="J20" s="1619"/>
    </row>
    <row r="21" spans="1:18" ht="13.5" thickBot="1" x14ac:dyDescent="0.25">
      <c r="A21" s="1702"/>
      <c r="B21" s="1619" t="s">
        <v>380</v>
      </c>
      <c r="C21" s="1619"/>
      <c r="D21" s="1619"/>
      <c r="E21" s="1619"/>
      <c r="F21" s="1619"/>
      <c r="G21" s="1619"/>
      <c r="H21" s="1619"/>
      <c r="I21" s="1619"/>
      <c r="J21" s="1619"/>
    </row>
    <row r="22" spans="1:18" ht="13.5" thickBot="1" x14ac:dyDescent="0.25">
      <c r="A22" s="1620" t="s">
        <v>402</v>
      </c>
      <c r="B22" s="1621"/>
      <c r="C22" s="1621"/>
      <c r="D22" s="1621"/>
      <c r="E22" s="1621"/>
      <c r="F22" s="1621"/>
      <c r="G22" s="1621"/>
      <c r="H22" s="1621"/>
      <c r="I22" s="1621"/>
      <c r="J22" s="1622"/>
    </row>
    <row r="23" spans="1:18" ht="38.25" customHeight="1" thickBot="1" x14ac:dyDescent="0.25">
      <c r="A23" s="397" t="s">
        <v>403</v>
      </c>
      <c r="B23" s="395" t="s">
        <v>397</v>
      </c>
      <c r="C23" s="395" t="s">
        <v>404</v>
      </c>
      <c r="D23" s="396" t="s">
        <v>405</v>
      </c>
      <c r="E23" s="396" t="s">
        <v>406</v>
      </c>
      <c r="F23" s="1724" t="s">
        <v>407</v>
      </c>
      <c r="G23" s="1725"/>
      <c r="H23" s="34" t="s">
        <v>21</v>
      </c>
      <c r="I23" s="34" t="s">
        <v>22</v>
      </c>
      <c r="J23" s="394" t="s">
        <v>23</v>
      </c>
    </row>
    <row r="24" spans="1:18" ht="39" thickBot="1" x14ac:dyDescent="0.25">
      <c r="A24" s="192">
        <v>2012</v>
      </c>
      <c r="B24" s="963">
        <v>1</v>
      </c>
      <c r="C24" s="1346">
        <v>0</v>
      </c>
      <c r="D24" s="194">
        <v>0</v>
      </c>
      <c r="E24" s="199" t="s">
        <v>637</v>
      </c>
      <c r="F24" s="1720" t="s">
        <v>638</v>
      </c>
      <c r="G24" s="1740"/>
      <c r="H24" s="176" t="s">
        <v>39</v>
      </c>
      <c r="I24" s="176" t="s">
        <v>40</v>
      </c>
      <c r="J24" s="193"/>
    </row>
    <row r="25" spans="1:18" ht="51.75" thickBot="1" x14ac:dyDescent="0.25">
      <c r="A25" s="192">
        <v>2013</v>
      </c>
      <c r="B25" s="963">
        <v>1</v>
      </c>
      <c r="C25" s="837">
        <v>1</v>
      </c>
      <c r="D25" s="194">
        <v>1</v>
      </c>
      <c r="E25" s="199" t="s">
        <v>639</v>
      </c>
      <c r="F25" s="1720" t="s">
        <v>640</v>
      </c>
      <c r="G25" s="1740"/>
      <c r="H25" s="176" t="s">
        <v>39</v>
      </c>
      <c r="I25" s="176" t="s">
        <v>40</v>
      </c>
      <c r="J25" s="193"/>
    </row>
    <row r="26" spans="1:18" ht="51.75" thickBot="1" x14ac:dyDescent="0.25">
      <c r="A26" s="192">
        <v>2014</v>
      </c>
      <c r="B26" s="963">
        <v>1</v>
      </c>
      <c r="C26" s="837">
        <v>1</v>
      </c>
      <c r="D26" s="194">
        <v>1</v>
      </c>
      <c r="E26" s="199" t="s">
        <v>641</v>
      </c>
      <c r="F26" s="1720" t="s">
        <v>640</v>
      </c>
      <c r="G26" s="1740"/>
      <c r="H26" s="176" t="s">
        <v>39</v>
      </c>
      <c r="I26" s="176" t="s">
        <v>40</v>
      </c>
      <c r="J26" s="193"/>
    </row>
    <row r="27" spans="1:18" ht="77.25" customHeight="1" thickBot="1" x14ac:dyDescent="0.25">
      <c r="A27" s="192">
        <v>2015</v>
      </c>
      <c r="B27" s="963">
        <v>1</v>
      </c>
      <c r="C27" s="837">
        <v>1</v>
      </c>
      <c r="D27" s="194">
        <v>1</v>
      </c>
      <c r="E27" s="199" t="s">
        <v>642</v>
      </c>
      <c r="F27" s="1720" t="s">
        <v>640</v>
      </c>
      <c r="G27" s="1740"/>
      <c r="H27" s="176" t="s">
        <v>39</v>
      </c>
      <c r="I27" s="176" t="s">
        <v>40</v>
      </c>
      <c r="J27" s="195"/>
    </row>
    <row r="28" spans="1:18" ht="94.15" customHeight="1" thickBot="1" x14ac:dyDescent="0.25">
      <c r="A28" s="192">
        <v>2016</v>
      </c>
      <c r="B28" s="963">
        <v>1</v>
      </c>
      <c r="C28" s="837">
        <v>0.95</v>
      </c>
      <c r="D28" s="194">
        <v>0.95</v>
      </c>
      <c r="E28" s="199" t="s">
        <v>643</v>
      </c>
      <c r="F28" s="1720" t="s">
        <v>644</v>
      </c>
      <c r="G28" s="1740"/>
      <c r="H28" s="176" t="s">
        <v>39</v>
      </c>
      <c r="I28" s="176" t="s">
        <v>40</v>
      </c>
      <c r="J28" s="195"/>
    </row>
    <row r="29" spans="1:18" ht="301.5" customHeight="1" x14ac:dyDescent="0.2">
      <c r="A29" s="215">
        <v>2017</v>
      </c>
      <c r="B29" s="1287">
        <v>1</v>
      </c>
      <c r="C29" s="838">
        <v>0.82</v>
      </c>
      <c r="D29" s="841">
        <f>+C29/B29</f>
        <v>0.82</v>
      </c>
      <c r="E29" s="773" t="s">
        <v>645</v>
      </c>
      <c r="F29" s="1722" t="s">
        <v>646</v>
      </c>
      <c r="G29" s="1739"/>
      <c r="H29" s="216" t="s">
        <v>39</v>
      </c>
      <c r="I29" s="216" t="s">
        <v>40</v>
      </c>
      <c r="J29" s="797"/>
    </row>
    <row r="30" spans="1:18" ht="179.25" thickBot="1" x14ac:dyDescent="0.25">
      <c r="A30" s="1309">
        <v>2018</v>
      </c>
      <c r="B30" s="1012">
        <v>1</v>
      </c>
      <c r="C30" s="1347">
        <v>1</v>
      </c>
      <c r="D30" s="1012">
        <v>1</v>
      </c>
      <c r="E30" s="790" t="s">
        <v>647</v>
      </c>
      <c r="F30" s="1611" t="s">
        <v>638</v>
      </c>
      <c r="G30" s="1612"/>
      <c r="H30" s="622" t="s">
        <v>39</v>
      </c>
      <c r="I30" s="622" t="s">
        <v>39</v>
      </c>
      <c r="J30" s="578"/>
    </row>
    <row r="31" spans="1:18" ht="153.75" thickBot="1" x14ac:dyDescent="0.25">
      <c r="A31" s="192">
        <v>2019</v>
      </c>
      <c r="B31" s="963">
        <v>1</v>
      </c>
      <c r="C31" s="837">
        <v>1</v>
      </c>
      <c r="D31" s="194">
        <f>+C31/B31</f>
        <v>1</v>
      </c>
      <c r="E31" s="199" t="s">
        <v>648</v>
      </c>
      <c r="F31" s="1720" t="s">
        <v>638</v>
      </c>
      <c r="G31" s="1740"/>
      <c r="H31" s="176" t="s">
        <v>39</v>
      </c>
      <c r="I31" s="176" t="s">
        <v>40</v>
      </c>
      <c r="J31" s="195"/>
    </row>
    <row r="32" spans="1:18" ht="230.25" thickBot="1" x14ac:dyDescent="0.25">
      <c r="A32" s="192">
        <v>2020</v>
      </c>
      <c r="B32" s="963">
        <v>1</v>
      </c>
      <c r="C32" s="837">
        <v>1</v>
      </c>
      <c r="D32" s="194">
        <f>+C32/B32</f>
        <v>1</v>
      </c>
      <c r="E32" s="199" t="s">
        <v>649</v>
      </c>
      <c r="F32" s="1720" t="s">
        <v>638</v>
      </c>
      <c r="G32" s="1740"/>
      <c r="H32" s="176" t="s">
        <v>39</v>
      </c>
      <c r="I32" s="176" t="s">
        <v>40</v>
      </c>
      <c r="J32" s="195"/>
    </row>
    <row r="33" spans="1:10" ht="297" customHeight="1" thickBot="1" x14ac:dyDescent="0.25">
      <c r="A33" s="192">
        <v>2021</v>
      </c>
      <c r="B33" s="1095">
        <v>1</v>
      </c>
      <c r="C33" s="1135">
        <v>1</v>
      </c>
      <c r="D33" s="194">
        <f>+C33/B33</f>
        <v>1</v>
      </c>
      <c r="E33" s="1125" t="s">
        <v>650</v>
      </c>
      <c r="F33" s="1718" t="s">
        <v>651</v>
      </c>
      <c r="G33" s="1738"/>
      <c r="H33" s="1098" t="s">
        <v>39</v>
      </c>
      <c r="I33" s="1098" t="s">
        <v>40</v>
      </c>
      <c r="J33" s="1110"/>
    </row>
    <row r="34" spans="1:10" x14ac:dyDescent="0.2">
      <c r="A34" s="10"/>
      <c r="B34" s="10"/>
      <c r="C34" s="10"/>
      <c r="D34" s="10"/>
      <c r="E34" s="10"/>
      <c r="F34" s="10"/>
      <c r="G34" s="10"/>
      <c r="H34" s="10"/>
      <c r="I34" s="10"/>
      <c r="J34" s="10"/>
    </row>
    <row r="35" spans="1:10" x14ac:dyDescent="0.2">
      <c r="A35" s="10"/>
      <c r="B35" s="10"/>
      <c r="C35" s="10"/>
      <c r="D35" s="10"/>
      <c r="E35" s="10"/>
      <c r="F35" s="10"/>
      <c r="G35" s="10"/>
      <c r="H35" s="10"/>
      <c r="I35" s="10"/>
      <c r="J35" s="10"/>
    </row>
    <row r="36" spans="1:10" x14ac:dyDescent="0.2">
      <c r="A36" s="10"/>
      <c r="B36" s="10"/>
      <c r="C36" s="10"/>
      <c r="D36" s="10"/>
      <c r="E36" s="10"/>
      <c r="F36" s="10"/>
      <c r="G36" s="10"/>
      <c r="H36" s="10"/>
      <c r="I36" s="10"/>
      <c r="J36" s="10"/>
    </row>
    <row r="37" spans="1:10" x14ac:dyDescent="0.2">
      <c r="A37" s="10"/>
      <c r="B37" s="10"/>
      <c r="C37" s="10"/>
      <c r="D37" s="10"/>
      <c r="E37" s="10"/>
      <c r="F37" s="10"/>
      <c r="G37" s="10"/>
      <c r="H37" s="10"/>
      <c r="I37" s="10"/>
      <c r="J37" s="10"/>
    </row>
    <row r="38" spans="1:10" x14ac:dyDescent="0.2">
      <c r="A38" s="10"/>
      <c r="B38" s="10"/>
      <c r="C38" s="10"/>
      <c r="D38" s="10"/>
      <c r="E38" s="10"/>
      <c r="F38" s="10"/>
      <c r="G38" s="10"/>
      <c r="H38" s="10"/>
      <c r="I38" s="10"/>
      <c r="J38" s="10"/>
    </row>
  </sheetData>
  <mergeCells count="45">
    <mergeCell ref="A1:J1"/>
    <mergeCell ref="A2:A4"/>
    <mergeCell ref="B2:J2"/>
    <mergeCell ref="B3:J3"/>
    <mergeCell ref="B4:J4"/>
    <mergeCell ref="A5:J5"/>
    <mergeCell ref="F6:H7"/>
    <mergeCell ref="A8:J8"/>
    <mergeCell ref="B9:F9"/>
    <mergeCell ref="H9:J9"/>
    <mergeCell ref="B10:F10"/>
    <mergeCell ref="H10:J10"/>
    <mergeCell ref="A6:A7"/>
    <mergeCell ref="B6:D7"/>
    <mergeCell ref="E6:E7"/>
    <mergeCell ref="B11:F11"/>
    <mergeCell ref="H11:J11"/>
    <mergeCell ref="B12:F12"/>
    <mergeCell ref="H12:J12"/>
    <mergeCell ref="B13:F13"/>
    <mergeCell ref="H13:J13"/>
    <mergeCell ref="I14:J14"/>
    <mergeCell ref="I15:J15"/>
    <mergeCell ref="I16:J16"/>
    <mergeCell ref="A19:A21"/>
    <mergeCell ref="B19:J19"/>
    <mergeCell ref="B20:J20"/>
    <mergeCell ref="B21:J21"/>
    <mergeCell ref="A14:A16"/>
    <mergeCell ref="B14:D16"/>
    <mergeCell ref="E14:E16"/>
    <mergeCell ref="F14:F16"/>
    <mergeCell ref="G14:G16"/>
    <mergeCell ref="A22:J22"/>
    <mergeCell ref="F24:G24"/>
    <mergeCell ref="F33:G33"/>
    <mergeCell ref="F31:G31"/>
    <mergeCell ref="F32:G32"/>
    <mergeCell ref="F29:G29"/>
    <mergeCell ref="F28:G28"/>
    <mergeCell ref="F23:G23"/>
    <mergeCell ref="F25:G25"/>
    <mergeCell ref="F26:G26"/>
    <mergeCell ref="F27:G27"/>
    <mergeCell ref="F30:G30"/>
  </mergeCells>
  <dataValidations count="4">
    <dataValidation type="list" allowBlank="1" showInputMessage="1" showErrorMessage="1" sqref="J24:J29 J31:J33" xr:uid="{00000000-0002-0000-1400-000000000000}">
      <formula1>$M$1:$M$4</formula1>
    </dataValidation>
    <dataValidation type="list" allowBlank="1" showInputMessage="1" showErrorMessage="1" errorTitle="Seleccione un valor de la lista" sqref="J6" xr:uid="{00000000-0002-0000-1400-000001000000}">
      <formula1>$K$1:$K$3</formula1>
    </dataValidation>
    <dataValidation type="list" allowBlank="1" showInputMessage="1" showErrorMessage="1" errorTitle="Seleccione un valor de la lista" sqref="J7" xr:uid="{00000000-0002-0000-1400-000002000000}">
      <formula1>$L$1:$L$2</formula1>
    </dataValidation>
    <dataValidation allowBlank="1" showInputMessage="1" showErrorMessage="1" errorTitle="Seleccionar un valor de la lista" sqref="E24:E29 E31:E33" xr:uid="{00000000-0002-0000-1400-000003000000}"/>
  </dataValidations>
  <pageMargins left="0.70866141732283472" right="0.70866141732283472" top="0.74803149606299213" bottom="0.74803149606299213" header="0.31496062992125984" footer="0.31496062992125984"/>
  <pageSetup scale="95" orientation="landscape" r:id="rId1"/>
  <drawing r:id="rId2"/>
  <legacyDrawing r:id="rId3"/>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C000"/>
  </sheetPr>
  <dimension ref="A1:R37"/>
  <sheetViews>
    <sheetView showGridLines="0" zoomScale="80" zoomScaleNormal="80" zoomScaleSheetLayoutView="100" workbookViewId="0">
      <selection activeCell="F6" sqref="F6:H7"/>
    </sheetView>
  </sheetViews>
  <sheetFormatPr baseColWidth="10" defaultColWidth="21" defaultRowHeight="12.75" x14ac:dyDescent="0.2"/>
  <cols>
    <col min="1" max="1" width="20.7109375" style="280" customWidth="1"/>
    <col min="2" max="2" width="10" style="280" customWidth="1"/>
    <col min="3" max="3" width="20.42578125" style="280" customWidth="1"/>
    <col min="4" max="4" width="10.7109375" style="280" customWidth="1"/>
    <col min="5" max="5" width="40.42578125" style="280" customWidth="1"/>
    <col min="6" max="6" width="11.42578125" style="280" customWidth="1"/>
    <col min="7" max="7" width="21.42578125" style="280" customWidth="1"/>
    <col min="8" max="8" width="19" style="280" customWidth="1"/>
    <col min="9" max="9" width="16.28515625" style="280" customWidth="1"/>
    <col min="10" max="10" width="19.140625" style="280" customWidth="1"/>
    <col min="11" max="16384" width="21" style="280"/>
  </cols>
  <sheetData>
    <row r="1" spans="1:18" ht="14.25" x14ac:dyDescent="0.2">
      <c r="A1" s="1859"/>
      <c r="B1" s="1860"/>
      <c r="C1" s="1860"/>
      <c r="D1" s="1860"/>
      <c r="E1" s="1860"/>
      <c r="F1" s="1860"/>
      <c r="G1" s="1860"/>
      <c r="H1" s="1860"/>
      <c r="I1" s="1860"/>
      <c r="J1" s="1861"/>
      <c r="K1" s="317"/>
      <c r="L1" s="317"/>
      <c r="M1" s="317"/>
    </row>
    <row r="2" spans="1:18" ht="24" customHeight="1" x14ac:dyDescent="0.2">
      <c r="A2" s="1862"/>
      <c r="B2" s="1863" t="s">
        <v>378</v>
      </c>
      <c r="C2" s="1863"/>
      <c r="D2" s="1863"/>
      <c r="E2" s="1863"/>
      <c r="F2" s="1863"/>
      <c r="G2" s="1863"/>
      <c r="H2" s="1863"/>
      <c r="I2" s="1863"/>
      <c r="J2" s="1863"/>
      <c r="K2" s="317"/>
      <c r="L2" s="317"/>
      <c r="M2" s="317"/>
    </row>
    <row r="3" spans="1:18" ht="24" customHeight="1" x14ac:dyDescent="0.2">
      <c r="A3" s="1862"/>
      <c r="B3" s="1864" t="s">
        <v>652</v>
      </c>
      <c r="C3" s="1864"/>
      <c r="D3" s="1864"/>
      <c r="E3" s="1864"/>
      <c r="F3" s="1864"/>
      <c r="G3" s="1864"/>
      <c r="H3" s="1864"/>
      <c r="I3" s="1864"/>
      <c r="J3" s="1864"/>
      <c r="K3" s="368"/>
      <c r="L3" s="317"/>
      <c r="M3" s="317"/>
    </row>
    <row r="4" spans="1:18" ht="24" customHeight="1" x14ac:dyDescent="0.2">
      <c r="A4" s="1862"/>
      <c r="B4" s="1864" t="s">
        <v>380</v>
      </c>
      <c r="C4" s="1864"/>
      <c r="D4" s="1864"/>
      <c r="E4" s="1864"/>
      <c r="F4" s="1864"/>
      <c r="G4" s="1864"/>
      <c r="H4" s="1864"/>
      <c r="I4" s="1864"/>
      <c r="J4" s="1864"/>
      <c r="M4" s="317"/>
    </row>
    <row r="5" spans="1:18" x14ac:dyDescent="0.2">
      <c r="A5" s="1865" t="s">
        <v>381</v>
      </c>
      <c r="B5" s="1866"/>
      <c r="C5" s="1866"/>
      <c r="D5" s="1866"/>
      <c r="E5" s="1866"/>
      <c r="F5" s="1866"/>
      <c r="G5" s="1866"/>
      <c r="H5" s="1866"/>
      <c r="I5" s="1866"/>
      <c r="J5" s="1867"/>
      <c r="L5" s="368"/>
    </row>
    <row r="6" spans="1:18" ht="25.5" customHeight="1" x14ac:dyDescent="0.2">
      <c r="A6" s="1523" t="s">
        <v>342</v>
      </c>
      <c r="B6" s="1853" t="s">
        <v>246</v>
      </c>
      <c r="C6" s="1854"/>
      <c r="D6" s="1855"/>
      <c r="E6" s="1531" t="s">
        <v>343</v>
      </c>
      <c r="F6" s="1525" t="s">
        <v>247</v>
      </c>
      <c r="G6" s="1526"/>
      <c r="H6" s="1527"/>
      <c r="I6" s="318" t="s">
        <v>382</v>
      </c>
      <c r="J6" s="319" t="s">
        <v>383</v>
      </c>
    </row>
    <row r="7" spans="1:18" ht="31.15" customHeight="1" x14ac:dyDescent="0.2">
      <c r="A7" s="1524"/>
      <c r="B7" s="1856"/>
      <c r="C7" s="1857"/>
      <c r="D7" s="1858"/>
      <c r="E7" s="1532"/>
      <c r="F7" s="1528"/>
      <c r="G7" s="1529"/>
      <c r="H7" s="1530"/>
      <c r="I7" s="320" t="s">
        <v>384</v>
      </c>
      <c r="J7" s="381" t="s">
        <v>267</v>
      </c>
      <c r="L7" s="380"/>
    </row>
    <row r="8" spans="1:18" x14ac:dyDescent="0.2">
      <c r="A8" s="1868"/>
      <c r="B8" s="1562"/>
      <c r="C8" s="1562"/>
      <c r="D8" s="1562"/>
      <c r="E8" s="1562"/>
      <c r="F8" s="1562"/>
      <c r="G8" s="1562"/>
      <c r="H8" s="1562"/>
      <c r="I8" s="1562"/>
      <c r="J8" s="1869"/>
    </row>
    <row r="9" spans="1:18" ht="69" customHeight="1" x14ac:dyDescent="0.2">
      <c r="A9" s="321" t="s">
        <v>386</v>
      </c>
      <c r="B9" s="1514" t="s">
        <v>653</v>
      </c>
      <c r="C9" s="1503"/>
      <c r="D9" s="1503"/>
      <c r="E9" s="1503"/>
      <c r="F9" s="1504"/>
      <c r="G9" s="322" t="s">
        <v>387</v>
      </c>
      <c r="H9" s="1850" t="s">
        <v>654</v>
      </c>
      <c r="I9" s="1870"/>
      <c r="J9" s="1871"/>
    </row>
    <row r="10" spans="1:18" ht="79.900000000000006" customHeight="1" x14ac:dyDescent="0.2">
      <c r="A10" s="321" t="s">
        <v>388</v>
      </c>
      <c r="B10" s="1514" t="s">
        <v>655</v>
      </c>
      <c r="C10" s="1515"/>
      <c r="D10" s="1515"/>
      <c r="E10" s="1515"/>
      <c r="F10" s="1516"/>
      <c r="G10" s="322" t="s">
        <v>389</v>
      </c>
      <c r="H10" s="1850" t="s">
        <v>656</v>
      </c>
      <c r="I10" s="1851"/>
      <c r="J10" s="1852"/>
    </row>
    <row r="11" spans="1:18" ht="87.75" customHeight="1" x14ac:dyDescent="0.2">
      <c r="A11" s="321" t="s">
        <v>390</v>
      </c>
      <c r="B11" s="1514" t="s">
        <v>657</v>
      </c>
      <c r="C11" s="1515"/>
      <c r="D11" s="1515"/>
      <c r="E11" s="1515"/>
      <c r="F11" s="1516"/>
      <c r="G11" s="322" t="s">
        <v>391</v>
      </c>
      <c r="H11" s="1850" t="s">
        <v>658</v>
      </c>
      <c r="I11" s="1872"/>
      <c r="J11" s="1873"/>
    </row>
    <row r="12" spans="1:18" ht="45" customHeight="1" x14ac:dyDescent="0.2">
      <c r="A12" s="321" t="s">
        <v>392</v>
      </c>
      <c r="B12" s="1514" t="s">
        <v>659</v>
      </c>
      <c r="C12" s="1515"/>
      <c r="D12" s="1515"/>
      <c r="E12" s="1515"/>
      <c r="F12" s="1516"/>
      <c r="G12" s="322" t="s">
        <v>393</v>
      </c>
      <c r="H12" s="1514" t="s">
        <v>34</v>
      </c>
      <c r="I12" s="1515"/>
      <c r="J12" s="1874"/>
    </row>
    <row r="13" spans="1:18" ht="45" customHeight="1" x14ac:dyDescent="0.2">
      <c r="A13" s="321" t="s">
        <v>394</v>
      </c>
      <c r="B13" s="1514" t="s">
        <v>660</v>
      </c>
      <c r="C13" s="1515"/>
      <c r="D13" s="1515"/>
      <c r="E13" s="1515"/>
      <c r="F13" s="1516"/>
      <c r="G13" s="322" t="s">
        <v>395</v>
      </c>
      <c r="H13" s="1514" t="s">
        <v>661</v>
      </c>
      <c r="I13" s="1515"/>
      <c r="J13" s="1874"/>
    </row>
    <row r="14" spans="1:18" ht="15.75" customHeight="1" x14ac:dyDescent="0.2">
      <c r="A14" s="1875" t="s">
        <v>396</v>
      </c>
      <c r="B14" s="1877">
        <v>0.88</v>
      </c>
      <c r="C14" s="1877"/>
      <c r="D14" s="1877"/>
      <c r="E14" s="1880" t="s">
        <v>397</v>
      </c>
      <c r="F14" s="1882">
        <v>0.9</v>
      </c>
      <c r="G14" s="1884" t="s">
        <v>398</v>
      </c>
      <c r="H14" s="1887" t="s">
        <v>662</v>
      </c>
      <c r="I14" s="1888"/>
      <c r="J14" s="1889"/>
      <c r="P14" s="323"/>
      <c r="Q14" s="323"/>
      <c r="R14" s="323"/>
    </row>
    <row r="15" spans="1:18" ht="15.75" x14ac:dyDescent="0.2">
      <c r="A15" s="1875"/>
      <c r="B15" s="1878"/>
      <c r="C15" s="1878"/>
      <c r="D15" s="1878"/>
      <c r="E15" s="1880"/>
      <c r="F15" s="1882"/>
      <c r="G15" s="1885"/>
      <c r="H15" s="1890" t="s">
        <v>663</v>
      </c>
      <c r="I15" s="1890"/>
      <c r="J15" s="1891"/>
      <c r="P15" s="323"/>
      <c r="Q15" s="323"/>
      <c r="R15" s="323"/>
    </row>
    <row r="16" spans="1:18" ht="16.5" thickBot="1" x14ac:dyDescent="0.25">
      <c r="A16" s="1876"/>
      <c r="B16" s="1879"/>
      <c r="C16" s="1879"/>
      <c r="D16" s="1879"/>
      <c r="E16" s="1881"/>
      <c r="F16" s="1883"/>
      <c r="G16" s="1886"/>
      <c r="H16" s="1892" t="s">
        <v>664</v>
      </c>
      <c r="I16" s="1892"/>
      <c r="J16" s="1893"/>
      <c r="P16" s="323"/>
      <c r="Q16" s="323"/>
      <c r="R16" s="323"/>
    </row>
    <row r="17" spans="1:18" x14ac:dyDescent="0.2">
      <c r="A17" s="324"/>
      <c r="B17" s="325"/>
      <c r="C17" s="326"/>
      <c r="D17" s="326"/>
      <c r="E17" s="324"/>
      <c r="F17" s="325"/>
      <c r="G17" s="324"/>
      <c r="H17" s="327"/>
      <c r="I17" s="327"/>
      <c r="J17" s="327"/>
      <c r="P17" s="323"/>
      <c r="Q17" s="323"/>
      <c r="R17" s="323"/>
    </row>
    <row r="18" spans="1:18" x14ac:dyDescent="0.2">
      <c r="A18" s="1894"/>
      <c r="B18" s="1895"/>
      <c r="C18" s="1895"/>
      <c r="D18" s="1895"/>
      <c r="E18" s="1895"/>
      <c r="F18" s="1895"/>
      <c r="G18" s="1895"/>
      <c r="H18" s="1895"/>
      <c r="I18" s="1895"/>
      <c r="J18" s="1896"/>
    </row>
    <row r="19" spans="1:18" ht="23.45" customHeight="1" x14ac:dyDescent="0.2">
      <c r="A19" s="1897"/>
      <c r="B19" s="1863" t="s">
        <v>378</v>
      </c>
      <c r="C19" s="1863"/>
      <c r="D19" s="1863"/>
      <c r="E19" s="1863"/>
      <c r="F19" s="1863"/>
      <c r="G19" s="1863"/>
      <c r="H19" s="1863"/>
      <c r="I19" s="1863"/>
      <c r="J19" s="1863"/>
    </row>
    <row r="20" spans="1:18" ht="23.45" customHeight="1" x14ac:dyDescent="0.2">
      <c r="A20" s="1897"/>
      <c r="B20" s="1864" t="s">
        <v>652</v>
      </c>
      <c r="C20" s="1864"/>
      <c r="D20" s="1864"/>
      <c r="E20" s="1864"/>
      <c r="F20" s="1864"/>
      <c r="G20" s="1864"/>
      <c r="H20" s="1864"/>
      <c r="I20" s="1864"/>
      <c r="J20" s="1864"/>
    </row>
    <row r="21" spans="1:18" ht="23.45" customHeight="1" thickBot="1" x14ac:dyDescent="0.25">
      <c r="A21" s="1897"/>
      <c r="B21" s="1864" t="s">
        <v>380</v>
      </c>
      <c r="C21" s="1864"/>
      <c r="D21" s="1864"/>
      <c r="E21" s="1864"/>
      <c r="F21" s="1864"/>
      <c r="G21" s="1864"/>
      <c r="H21" s="1864"/>
      <c r="I21" s="1864"/>
      <c r="J21" s="1864"/>
    </row>
    <row r="22" spans="1:18" ht="13.5" thickBot="1" x14ac:dyDescent="0.25">
      <c r="A22" s="1570" t="s">
        <v>402</v>
      </c>
      <c r="B22" s="1571"/>
      <c r="C22" s="1571"/>
      <c r="D22" s="1571"/>
      <c r="E22" s="1571"/>
      <c r="F22" s="1571"/>
      <c r="G22" s="1571"/>
      <c r="H22" s="1571"/>
      <c r="I22" s="1571"/>
      <c r="J22" s="1572"/>
    </row>
    <row r="23" spans="1:18" x14ac:dyDescent="0.2">
      <c r="A23" s="328" t="s">
        <v>403</v>
      </c>
      <c r="B23" s="329" t="s">
        <v>397</v>
      </c>
      <c r="C23" s="329" t="s">
        <v>404</v>
      </c>
      <c r="D23" s="330" t="s">
        <v>405</v>
      </c>
      <c r="E23" s="330" t="s">
        <v>406</v>
      </c>
      <c r="F23" s="1532" t="s">
        <v>407</v>
      </c>
      <c r="G23" s="1898"/>
      <c r="H23" s="330" t="s">
        <v>665</v>
      </c>
      <c r="I23" s="330" t="s">
        <v>666</v>
      </c>
      <c r="J23" s="331" t="s">
        <v>667</v>
      </c>
    </row>
    <row r="24" spans="1:18" ht="36" customHeight="1" x14ac:dyDescent="0.2">
      <c r="A24" s="332">
        <v>2011</v>
      </c>
      <c r="B24" s="1502" t="s">
        <v>668</v>
      </c>
      <c r="C24" s="1503"/>
      <c r="D24" s="1503"/>
      <c r="E24" s="1503"/>
      <c r="F24" s="1503"/>
      <c r="G24" s="1503"/>
      <c r="H24" s="1503"/>
      <c r="I24" s="1503"/>
      <c r="J24" s="1536"/>
    </row>
    <row r="25" spans="1:18" ht="32.25" customHeight="1" x14ac:dyDescent="0.2">
      <c r="A25" s="332">
        <v>2012</v>
      </c>
      <c r="B25" s="1502" t="s">
        <v>669</v>
      </c>
      <c r="C25" s="1503"/>
      <c r="D25" s="1503"/>
      <c r="E25" s="1503"/>
      <c r="F25" s="1503"/>
      <c r="G25" s="1503"/>
      <c r="H25" s="1503"/>
      <c r="I25" s="1503"/>
      <c r="J25" s="1536"/>
    </row>
    <row r="26" spans="1:18" ht="127.5" x14ac:dyDescent="0.2">
      <c r="A26" s="333" t="s">
        <v>670</v>
      </c>
      <c r="B26" s="334">
        <v>0.9</v>
      </c>
      <c r="C26" s="369">
        <v>90.76</v>
      </c>
      <c r="D26" s="335">
        <v>1.008</v>
      </c>
      <c r="E26" s="336" t="s">
        <v>671</v>
      </c>
      <c r="F26" s="1899" t="s">
        <v>672</v>
      </c>
      <c r="G26" s="1900"/>
      <c r="H26" s="337" t="s">
        <v>673</v>
      </c>
      <c r="I26" s="337" t="s">
        <v>674</v>
      </c>
      <c r="J26" s="1348"/>
      <c r="L26" s="1349"/>
    </row>
    <row r="27" spans="1:18" ht="342" customHeight="1" x14ac:dyDescent="0.2">
      <c r="A27" s="333" t="s">
        <v>675</v>
      </c>
      <c r="B27" s="334">
        <v>0.9</v>
      </c>
      <c r="C27" s="370">
        <v>90.1</v>
      </c>
      <c r="D27" s="338">
        <v>1.0109999999999999</v>
      </c>
      <c r="E27" s="336" t="s">
        <v>676</v>
      </c>
      <c r="F27" s="1899" t="s">
        <v>677</v>
      </c>
      <c r="G27" s="1900"/>
      <c r="H27" s="337" t="s">
        <v>678</v>
      </c>
      <c r="I27" s="337" t="s">
        <v>679</v>
      </c>
      <c r="J27" s="339"/>
    </row>
    <row r="28" spans="1:18" ht="330" customHeight="1" x14ac:dyDescent="0.2">
      <c r="A28" s="333" t="s">
        <v>680</v>
      </c>
      <c r="B28" s="340">
        <v>0.9</v>
      </c>
      <c r="C28" s="371">
        <v>88</v>
      </c>
      <c r="D28" s="334" t="s">
        <v>681</v>
      </c>
      <c r="E28" s="336" t="s">
        <v>682</v>
      </c>
      <c r="F28" s="1904" t="s">
        <v>683</v>
      </c>
      <c r="G28" s="1905"/>
      <c r="H28" s="341" t="s">
        <v>684</v>
      </c>
      <c r="I28" s="341" t="s">
        <v>685</v>
      </c>
      <c r="J28" s="342" t="s">
        <v>686</v>
      </c>
    </row>
    <row r="29" spans="1:18" ht="315" customHeight="1" x14ac:dyDescent="0.2">
      <c r="A29" s="333" t="s">
        <v>687</v>
      </c>
      <c r="B29" s="340">
        <v>0.9</v>
      </c>
      <c r="C29" s="372">
        <v>86.8</v>
      </c>
      <c r="D29" s="334" t="s">
        <v>688</v>
      </c>
      <c r="E29" s="1348" t="s">
        <v>689</v>
      </c>
      <c r="F29" s="1904" t="s">
        <v>683</v>
      </c>
      <c r="G29" s="1905"/>
      <c r="H29" s="341" t="s">
        <v>684</v>
      </c>
      <c r="I29" s="341" t="s">
        <v>690</v>
      </c>
      <c r="J29" s="342" t="s">
        <v>686</v>
      </c>
    </row>
    <row r="30" spans="1:18" ht="409.5" x14ac:dyDescent="0.2">
      <c r="A30" s="628">
        <v>2016</v>
      </c>
      <c r="B30" s="509">
        <v>0.9</v>
      </c>
      <c r="C30" s="629">
        <v>0.94</v>
      </c>
      <c r="D30" s="515">
        <f>C30/B30</f>
        <v>1.0444444444444443</v>
      </c>
      <c r="E30" s="630" t="s">
        <v>691</v>
      </c>
      <c r="F30" s="1906" t="s">
        <v>692</v>
      </c>
      <c r="G30" s="1907"/>
      <c r="H30" s="132" t="s">
        <v>693</v>
      </c>
      <c r="I30" s="631" t="s">
        <v>694</v>
      </c>
      <c r="J30" s="632" t="s">
        <v>686</v>
      </c>
      <c r="K30" s="1350">
        <f>14035+1209</f>
        <v>15244</v>
      </c>
      <c r="L30" s="1350">
        <v>14389</v>
      </c>
    </row>
    <row r="31" spans="1:18" ht="183" customHeight="1" x14ac:dyDescent="0.2">
      <c r="A31" s="633" t="s">
        <v>695</v>
      </c>
      <c r="B31" s="758">
        <v>0.9</v>
      </c>
      <c r="C31" s="629">
        <v>1.02</v>
      </c>
      <c r="D31" s="758">
        <v>1.1299999999999999</v>
      </c>
      <c r="E31" s="755" t="s">
        <v>696</v>
      </c>
      <c r="F31" s="1902" t="s">
        <v>697</v>
      </c>
      <c r="G31" s="1903"/>
      <c r="H31" s="584" t="s">
        <v>684</v>
      </c>
      <c r="I31" s="757">
        <v>42979</v>
      </c>
      <c r="J31" s="584" t="s">
        <v>686</v>
      </c>
      <c r="K31"/>
      <c r="L31"/>
    </row>
    <row r="32" spans="1:18" ht="33" customHeight="1" x14ac:dyDescent="0.2">
      <c r="A32" s="577" t="s">
        <v>698</v>
      </c>
      <c r="B32" s="1901" t="s">
        <v>699</v>
      </c>
      <c r="C32" s="1901"/>
      <c r="D32" s="1901"/>
      <c r="E32" s="1901"/>
      <c r="F32" s="1901"/>
      <c r="G32" s="1901"/>
      <c r="H32" s="1901"/>
      <c r="I32" s="1901"/>
      <c r="J32" s="1901"/>
      <c r="K32"/>
      <c r="L32"/>
    </row>
    <row r="33" spans="1:12" ht="28.5" customHeight="1" x14ac:dyDescent="0.2">
      <c r="A33" s="577" t="s">
        <v>700</v>
      </c>
      <c r="B33" s="1901" t="s">
        <v>699</v>
      </c>
      <c r="C33" s="1901"/>
      <c r="D33" s="1901"/>
      <c r="E33" s="1901"/>
      <c r="F33" s="1901"/>
      <c r="G33" s="1901"/>
      <c r="H33" s="1901"/>
      <c r="I33" s="1901"/>
      <c r="J33" s="1901"/>
      <c r="K33"/>
      <c r="L33"/>
    </row>
    <row r="34" spans="1:12" ht="24.75" customHeight="1" x14ac:dyDescent="0.2">
      <c r="A34" s="577" t="s">
        <v>701</v>
      </c>
      <c r="B34" s="1799" t="s">
        <v>699</v>
      </c>
      <c r="C34" s="1800"/>
      <c r="D34" s="1800"/>
      <c r="E34" s="1800"/>
      <c r="F34" s="1800"/>
      <c r="G34" s="1800"/>
      <c r="H34" s="1800"/>
      <c r="I34" s="1800"/>
      <c r="J34" s="1801"/>
      <c r="K34"/>
      <c r="L34"/>
    </row>
    <row r="35" spans="1:12" x14ac:dyDescent="0.2">
      <c r="A35" s="10"/>
      <c r="B35" s="10"/>
      <c r="C35" s="10"/>
      <c r="D35" s="10"/>
      <c r="E35" s="10"/>
      <c r="F35" s="10"/>
      <c r="G35" s="10"/>
      <c r="H35" s="10"/>
      <c r="I35" s="10"/>
      <c r="J35" s="10"/>
      <c r="K35"/>
      <c r="L35"/>
    </row>
    <row r="36" spans="1:12" x14ac:dyDescent="0.2">
      <c r="A36" s="10"/>
      <c r="B36" s="10"/>
      <c r="C36" s="10"/>
      <c r="D36" s="10"/>
      <c r="E36" s="10"/>
      <c r="F36" s="10"/>
      <c r="G36" s="10"/>
      <c r="H36" s="10"/>
      <c r="I36" s="10"/>
      <c r="J36" s="10"/>
      <c r="K36"/>
      <c r="L36"/>
    </row>
    <row r="37" spans="1:12" x14ac:dyDescent="0.2">
      <c r="A37" s="306"/>
      <c r="B37" s="306"/>
      <c r="C37" s="306"/>
      <c r="D37" s="306"/>
      <c r="E37" s="306"/>
      <c r="F37" s="306"/>
      <c r="G37" s="306"/>
      <c r="H37" s="306"/>
      <c r="I37" s="306"/>
      <c r="J37" s="306"/>
    </row>
  </sheetData>
  <mergeCells count="47">
    <mergeCell ref="B34:J34"/>
    <mergeCell ref="B33:J33"/>
    <mergeCell ref="F31:G31"/>
    <mergeCell ref="B32:J32"/>
    <mergeCell ref="F28:G28"/>
    <mergeCell ref="F29:G29"/>
    <mergeCell ref="F30:G30"/>
    <mergeCell ref="F23:G23"/>
    <mergeCell ref="B24:J24"/>
    <mergeCell ref="B25:J25"/>
    <mergeCell ref="F26:G26"/>
    <mergeCell ref="F27:G27"/>
    <mergeCell ref="A22:J22"/>
    <mergeCell ref="A14:A16"/>
    <mergeCell ref="B14:D16"/>
    <mergeCell ref="E14:E16"/>
    <mergeCell ref="F14:F16"/>
    <mergeCell ref="G14:G16"/>
    <mergeCell ref="H14:J14"/>
    <mergeCell ref="H15:J15"/>
    <mergeCell ref="H16:J16"/>
    <mergeCell ref="A18:J18"/>
    <mergeCell ref="A19:A21"/>
    <mergeCell ref="B19:J19"/>
    <mergeCell ref="B20:J20"/>
    <mergeCell ref="B21:J21"/>
    <mergeCell ref="B11:F11"/>
    <mergeCell ref="H11:J11"/>
    <mergeCell ref="B12:F12"/>
    <mergeCell ref="H12:J12"/>
    <mergeCell ref="B13:F13"/>
    <mergeCell ref="H13:J13"/>
    <mergeCell ref="B10:F10"/>
    <mergeCell ref="H10:J10"/>
    <mergeCell ref="A6:A7"/>
    <mergeCell ref="B6:D7"/>
    <mergeCell ref="A1:J1"/>
    <mergeCell ref="A2:A4"/>
    <mergeCell ref="B2:J2"/>
    <mergeCell ref="B3:J3"/>
    <mergeCell ref="B4:J4"/>
    <mergeCell ref="A5:J5"/>
    <mergeCell ref="E6:E7"/>
    <mergeCell ref="F6:H7"/>
    <mergeCell ref="A8:J8"/>
    <mergeCell ref="B9:F9"/>
    <mergeCell ref="H9:J9"/>
  </mergeCells>
  <phoneticPr fontId="10" type="noConversion"/>
  <dataValidations count="3">
    <dataValidation type="list" allowBlank="1" showInputMessage="1" showErrorMessage="1" sqref="J26:J27" xr:uid="{00000000-0002-0000-1500-000000000000}">
      <formula1>$M$1:$M$4</formula1>
    </dataValidation>
    <dataValidation allowBlank="1" showInputMessage="1" showErrorMessage="1" errorTitle="Seleccionar un valor de la lista" sqref="E26:E30 B31" xr:uid="{00000000-0002-0000-1500-000001000000}"/>
    <dataValidation type="list" allowBlank="1" showInputMessage="1" showErrorMessage="1" errorTitle="Seleccione un valor de la lista" sqref="J6" xr:uid="{00000000-0002-0000-1500-000002000000}">
      <formula1>$K$1:$K$3</formula1>
    </dataValidation>
  </dataValidations>
  <printOptions horizontalCentered="1"/>
  <pageMargins left="0.59055118110236227" right="0.59055118110236227" top="0.59055118110236227" bottom="0.59055118110236227" header="0.31496062992125984" footer="0.31496062992125984"/>
  <pageSetup scale="70" orientation="landscape" horizontalDpi="4294967292" verticalDpi="300" r:id="rId1"/>
  <rowBreaks count="2" manualBreakCount="2">
    <brk id="16" max="9" man="1"/>
    <brk id="30" max="9" man="1"/>
  </rowBreaks>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92D050"/>
  </sheetPr>
  <dimension ref="A1:U43"/>
  <sheetViews>
    <sheetView showGridLines="0" zoomScale="80" zoomScaleNormal="80" zoomScaleSheetLayoutView="100" workbookViewId="0">
      <selection activeCell="F6" sqref="F6:H7"/>
    </sheetView>
  </sheetViews>
  <sheetFormatPr baseColWidth="10" defaultColWidth="21" defaultRowHeight="12.75" x14ac:dyDescent="0.2"/>
  <cols>
    <col min="1" max="1" width="15.42578125" style="280" customWidth="1"/>
    <col min="2" max="4" width="10" style="280" customWidth="1"/>
    <col min="5" max="5" width="59.42578125" style="280" customWidth="1"/>
    <col min="6" max="6" width="11.42578125" style="280" customWidth="1"/>
    <col min="7" max="8" width="19" style="280" customWidth="1"/>
    <col min="9" max="9" width="14.42578125" style="280" customWidth="1"/>
    <col min="10" max="10" width="16.7109375" style="280" customWidth="1"/>
    <col min="11" max="16384" width="21" style="280"/>
  </cols>
  <sheetData>
    <row r="1" spans="1:18" ht="14.25" x14ac:dyDescent="0.2">
      <c r="A1" s="1859"/>
      <c r="B1" s="1860"/>
      <c r="C1" s="1860"/>
      <c r="D1" s="1860"/>
      <c r="E1" s="1860"/>
      <c r="F1" s="1860"/>
      <c r="G1" s="1860"/>
      <c r="H1" s="1860"/>
      <c r="I1" s="1860"/>
      <c r="J1" s="1861"/>
      <c r="K1" s="317"/>
      <c r="L1" s="317"/>
      <c r="M1" s="317"/>
    </row>
    <row r="2" spans="1:18" ht="24" customHeight="1" x14ac:dyDescent="0.2">
      <c r="A2" s="1922"/>
      <c r="B2" s="1923" t="s">
        <v>378</v>
      </c>
      <c r="C2" s="1923"/>
      <c r="D2" s="1923"/>
      <c r="E2" s="1923"/>
      <c r="F2" s="1923"/>
      <c r="G2" s="1923"/>
      <c r="H2" s="1923"/>
      <c r="I2" s="1923"/>
      <c r="J2" s="1923"/>
      <c r="K2" s="317"/>
      <c r="L2" s="317"/>
      <c r="M2" s="317"/>
    </row>
    <row r="3" spans="1:18" ht="24" customHeight="1" x14ac:dyDescent="0.2">
      <c r="A3" s="1922"/>
      <c r="B3" s="1924" t="s">
        <v>652</v>
      </c>
      <c r="C3" s="1924"/>
      <c r="D3" s="1924"/>
      <c r="E3" s="1924"/>
      <c r="F3" s="1924"/>
      <c r="G3" s="1924"/>
      <c r="H3" s="1924"/>
      <c r="I3" s="1924"/>
      <c r="J3" s="1924"/>
      <c r="K3" s="317"/>
      <c r="L3" s="317"/>
      <c r="M3" s="317"/>
    </row>
    <row r="4" spans="1:18" ht="24" customHeight="1" x14ac:dyDescent="0.2">
      <c r="A4" s="1922"/>
      <c r="B4" s="1924" t="s">
        <v>380</v>
      </c>
      <c r="C4" s="1924"/>
      <c r="D4" s="1924"/>
      <c r="E4" s="1924"/>
      <c r="F4" s="1924"/>
      <c r="G4" s="1924"/>
      <c r="H4" s="1924"/>
      <c r="I4" s="1924"/>
      <c r="J4" s="1924"/>
      <c r="M4" s="317"/>
    </row>
    <row r="5" spans="1:18" ht="15" x14ac:dyDescent="0.2">
      <c r="A5" s="1925" t="s">
        <v>381</v>
      </c>
      <c r="B5" s="1926"/>
      <c r="C5" s="1926"/>
      <c r="D5" s="1926"/>
      <c r="E5" s="1926"/>
      <c r="F5" s="1926"/>
      <c r="G5" s="1926"/>
      <c r="H5" s="1926"/>
      <c r="I5" s="1926"/>
      <c r="J5" s="1927"/>
    </row>
    <row r="6" spans="1:18" ht="25.5" customHeight="1" x14ac:dyDescent="0.2">
      <c r="A6" s="1914" t="s">
        <v>342</v>
      </c>
      <c r="B6" s="1916" t="s">
        <v>250</v>
      </c>
      <c r="C6" s="1917"/>
      <c r="D6" s="1918"/>
      <c r="E6" s="1928" t="s">
        <v>343</v>
      </c>
      <c r="F6" s="1930" t="s">
        <v>251</v>
      </c>
      <c r="G6" s="1931"/>
      <c r="H6" s="1932"/>
      <c r="I6" s="345" t="s">
        <v>382</v>
      </c>
      <c r="J6" s="346" t="s">
        <v>383</v>
      </c>
    </row>
    <row r="7" spans="1:18" ht="31.15" customHeight="1" x14ac:dyDescent="0.2">
      <c r="A7" s="1915"/>
      <c r="B7" s="1919"/>
      <c r="C7" s="1920"/>
      <c r="D7" s="1921"/>
      <c r="E7" s="1929"/>
      <c r="F7" s="1933"/>
      <c r="G7" s="1934"/>
      <c r="H7" s="1935"/>
      <c r="I7" s="347" t="s">
        <v>384</v>
      </c>
      <c r="J7" s="399" t="s">
        <v>385</v>
      </c>
    </row>
    <row r="8" spans="1:18" ht="15" x14ac:dyDescent="0.25">
      <c r="A8" s="1936"/>
      <c r="B8" s="1937"/>
      <c r="C8" s="1937"/>
      <c r="D8" s="1937"/>
      <c r="E8" s="1937"/>
      <c r="F8" s="1937"/>
      <c r="G8" s="1937"/>
      <c r="H8" s="1937"/>
      <c r="I8" s="1937"/>
      <c r="J8" s="1938"/>
    </row>
    <row r="9" spans="1:18" ht="69" customHeight="1" x14ac:dyDescent="0.2">
      <c r="A9" s="348" t="s">
        <v>386</v>
      </c>
      <c r="B9" s="1908" t="s">
        <v>702</v>
      </c>
      <c r="C9" s="1939"/>
      <c r="D9" s="1939"/>
      <c r="E9" s="1939"/>
      <c r="F9" s="1940"/>
      <c r="G9" s="349" t="s">
        <v>387</v>
      </c>
      <c r="H9" s="1908" t="s">
        <v>703</v>
      </c>
      <c r="I9" s="1909"/>
      <c r="J9" s="1941"/>
    </row>
    <row r="10" spans="1:18" ht="112.5" customHeight="1" x14ac:dyDescent="0.2">
      <c r="A10" s="348" t="s">
        <v>388</v>
      </c>
      <c r="B10" s="1908" t="s">
        <v>655</v>
      </c>
      <c r="C10" s="1909"/>
      <c r="D10" s="1909"/>
      <c r="E10" s="1909"/>
      <c r="F10" s="1910"/>
      <c r="G10" s="349" t="s">
        <v>389</v>
      </c>
      <c r="H10" s="1911" t="s">
        <v>704</v>
      </c>
      <c r="I10" s="1912"/>
      <c r="J10" s="1913"/>
    </row>
    <row r="11" spans="1:18" ht="129.75" customHeight="1" x14ac:dyDescent="0.2">
      <c r="A11" s="348" t="s">
        <v>390</v>
      </c>
      <c r="B11" s="1908" t="s">
        <v>705</v>
      </c>
      <c r="C11" s="1909"/>
      <c r="D11" s="1909"/>
      <c r="E11" s="1909"/>
      <c r="F11" s="1910"/>
      <c r="G11" s="349" t="s">
        <v>391</v>
      </c>
      <c r="H11" s="1911" t="s">
        <v>706</v>
      </c>
      <c r="I11" s="1942"/>
      <c r="J11" s="1943"/>
    </row>
    <row r="12" spans="1:18" ht="45" customHeight="1" x14ac:dyDescent="0.2">
      <c r="A12" s="348" t="s">
        <v>392</v>
      </c>
      <c r="B12" s="1908" t="s">
        <v>707</v>
      </c>
      <c r="C12" s="1909"/>
      <c r="D12" s="1909"/>
      <c r="E12" s="1909"/>
      <c r="F12" s="1910"/>
      <c r="G12" s="349" t="s">
        <v>393</v>
      </c>
      <c r="H12" s="1908" t="s">
        <v>34</v>
      </c>
      <c r="I12" s="1909"/>
      <c r="J12" s="1941"/>
    </row>
    <row r="13" spans="1:18" ht="45" customHeight="1" x14ac:dyDescent="0.2">
      <c r="A13" s="348" t="s">
        <v>394</v>
      </c>
      <c r="B13" s="1908" t="s">
        <v>660</v>
      </c>
      <c r="C13" s="1909"/>
      <c r="D13" s="1909"/>
      <c r="E13" s="1909"/>
      <c r="F13" s="1910"/>
      <c r="G13" s="349" t="s">
        <v>395</v>
      </c>
      <c r="H13" s="1908" t="s">
        <v>661</v>
      </c>
      <c r="I13" s="1909"/>
      <c r="J13" s="1941"/>
    </row>
    <row r="14" spans="1:18" ht="15.75" customHeight="1" x14ac:dyDescent="0.2">
      <c r="A14" s="1946" t="s">
        <v>396</v>
      </c>
      <c r="B14" s="1948">
        <v>0.9</v>
      </c>
      <c r="C14" s="1948"/>
      <c r="D14" s="1948"/>
      <c r="E14" s="1951" t="s">
        <v>397</v>
      </c>
      <c r="F14" s="1953">
        <v>0.9</v>
      </c>
      <c r="G14" s="1955" t="s">
        <v>398</v>
      </c>
      <c r="H14" s="1958" t="s">
        <v>662</v>
      </c>
      <c r="I14" s="1959"/>
      <c r="J14" s="1960"/>
      <c r="P14" s="323"/>
      <c r="Q14" s="323"/>
      <c r="R14" s="323"/>
    </row>
    <row r="15" spans="1:18" ht="15.75" customHeight="1" x14ac:dyDescent="0.2">
      <c r="A15" s="1946"/>
      <c r="B15" s="1949"/>
      <c r="C15" s="1949"/>
      <c r="D15" s="1949"/>
      <c r="E15" s="1951"/>
      <c r="F15" s="1953"/>
      <c r="G15" s="1956"/>
      <c r="H15" s="1961" t="s">
        <v>663</v>
      </c>
      <c r="I15" s="1961"/>
      <c r="J15" s="1962"/>
      <c r="P15" s="323"/>
      <c r="Q15" s="323"/>
      <c r="R15" s="323"/>
    </row>
    <row r="16" spans="1:18" ht="16.5" customHeight="1" thickBot="1" x14ac:dyDescent="0.25">
      <c r="A16" s="1947"/>
      <c r="B16" s="1950"/>
      <c r="C16" s="1950"/>
      <c r="D16" s="1950"/>
      <c r="E16" s="1952"/>
      <c r="F16" s="1954"/>
      <c r="G16" s="1957"/>
      <c r="H16" s="1963" t="s">
        <v>664</v>
      </c>
      <c r="I16" s="1963"/>
      <c r="J16" s="1964"/>
      <c r="P16" s="323"/>
      <c r="Q16" s="323"/>
      <c r="R16" s="323"/>
    </row>
    <row r="17" spans="1:21" x14ac:dyDescent="0.2">
      <c r="A17" s="324"/>
      <c r="B17" s="325"/>
      <c r="C17" s="326"/>
      <c r="D17" s="326"/>
      <c r="E17" s="324"/>
      <c r="F17" s="325"/>
      <c r="G17" s="324"/>
      <c r="H17" s="327"/>
      <c r="I17" s="327"/>
      <c r="J17" s="327"/>
      <c r="P17" s="323"/>
      <c r="Q17" s="323"/>
      <c r="R17" s="323"/>
    </row>
    <row r="18" spans="1:21" x14ac:dyDescent="0.2">
      <c r="A18" s="1894"/>
      <c r="B18" s="1895"/>
      <c r="C18" s="1895"/>
      <c r="D18" s="1895"/>
      <c r="E18" s="1895"/>
      <c r="F18" s="1895"/>
      <c r="G18" s="1895"/>
      <c r="H18" s="1895"/>
      <c r="I18" s="1895"/>
      <c r="J18" s="1896"/>
    </row>
    <row r="19" spans="1:21" ht="23.45" customHeight="1" x14ac:dyDescent="0.2">
      <c r="A19" s="1897"/>
      <c r="B19" s="1863" t="s">
        <v>378</v>
      </c>
      <c r="C19" s="1863"/>
      <c r="D19" s="1863"/>
      <c r="E19" s="1863"/>
      <c r="F19" s="1863"/>
      <c r="G19" s="1863"/>
      <c r="H19" s="1863"/>
      <c r="I19" s="1863"/>
      <c r="J19" s="1863"/>
    </row>
    <row r="20" spans="1:21" ht="23.45" customHeight="1" x14ac:dyDescent="0.2">
      <c r="A20" s="1897"/>
      <c r="B20" s="1864" t="s">
        <v>652</v>
      </c>
      <c r="C20" s="1864"/>
      <c r="D20" s="1864"/>
      <c r="E20" s="1864"/>
      <c r="F20" s="1864"/>
      <c r="G20" s="1864"/>
      <c r="H20" s="1864"/>
      <c r="I20" s="1864"/>
      <c r="J20" s="1864"/>
    </row>
    <row r="21" spans="1:21" ht="23.45" customHeight="1" thickBot="1" x14ac:dyDescent="0.25">
      <c r="A21" s="1897"/>
      <c r="B21" s="1864" t="s">
        <v>380</v>
      </c>
      <c r="C21" s="1864"/>
      <c r="D21" s="1864"/>
      <c r="E21" s="1864"/>
      <c r="F21" s="1864"/>
      <c r="G21" s="1864"/>
      <c r="H21" s="1864"/>
      <c r="I21" s="1864"/>
      <c r="J21" s="1864"/>
    </row>
    <row r="22" spans="1:21" ht="13.5" thickBot="1" x14ac:dyDescent="0.25">
      <c r="A22" s="1570" t="s">
        <v>402</v>
      </c>
      <c r="B22" s="1571"/>
      <c r="C22" s="1571"/>
      <c r="D22" s="1571"/>
      <c r="E22" s="1571"/>
      <c r="F22" s="1571"/>
      <c r="G22" s="1571"/>
      <c r="H22" s="1571"/>
      <c r="I22" s="1944"/>
      <c r="J22" s="1945"/>
    </row>
    <row r="23" spans="1:21" x14ac:dyDescent="0.2">
      <c r="A23" s="328" t="s">
        <v>403</v>
      </c>
      <c r="B23" s="329" t="s">
        <v>397</v>
      </c>
      <c r="C23" s="329" t="s">
        <v>404</v>
      </c>
      <c r="D23" s="330" t="s">
        <v>405</v>
      </c>
      <c r="E23" s="330" t="s">
        <v>406</v>
      </c>
      <c r="F23" s="1532" t="s">
        <v>407</v>
      </c>
      <c r="G23" s="1898"/>
      <c r="H23" s="330" t="s">
        <v>665</v>
      </c>
      <c r="I23" s="322" t="s">
        <v>666</v>
      </c>
      <c r="J23" s="322" t="s">
        <v>667</v>
      </c>
    </row>
    <row r="24" spans="1:21" ht="222.75" customHeight="1" x14ac:dyDescent="0.2">
      <c r="A24" s="332">
        <v>2009</v>
      </c>
      <c r="B24" s="350">
        <v>0.9</v>
      </c>
      <c r="C24" s="376" t="s">
        <v>252</v>
      </c>
      <c r="D24" s="351" t="s">
        <v>708</v>
      </c>
      <c r="E24" s="354" t="s">
        <v>709</v>
      </c>
      <c r="F24" s="1965" t="s">
        <v>710</v>
      </c>
      <c r="G24" s="1966"/>
      <c r="H24" s="352"/>
      <c r="I24" s="352"/>
      <c r="J24" s="353" t="s">
        <v>711</v>
      </c>
    </row>
    <row r="25" spans="1:21" ht="290.25" customHeight="1" x14ac:dyDescent="0.2">
      <c r="A25" s="332">
        <v>2013</v>
      </c>
      <c r="B25" s="350">
        <v>0.9</v>
      </c>
      <c r="C25" s="377">
        <v>93.18</v>
      </c>
      <c r="D25" s="351" t="s">
        <v>712</v>
      </c>
      <c r="E25" s="354" t="s">
        <v>713</v>
      </c>
      <c r="F25" s="1965" t="s">
        <v>714</v>
      </c>
      <c r="G25" s="1966"/>
      <c r="H25" s="353" t="s">
        <v>715</v>
      </c>
      <c r="I25" s="355" t="s">
        <v>716</v>
      </c>
      <c r="J25" s="353" t="s">
        <v>711</v>
      </c>
    </row>
    <row r="26" spans="1:21" ht="383.25" customHeight="1" x14ac:dyDescent="0.2">
      <c r="A26" s="332">
        <v>2013</v>
      </c>
      <c r="B26" s="350">
        <v>0.9</v>
      </c>
      <c r="C26" s="378">
        <v>93</v>
      </c>
      <c r="D26" s="335" t="s">
        <v>717</v>
      </c>
      <c r="E26" s="354" t="s">
        <v>718</v>
      </c>
      <c r="F26" s="1965" t="s">
        <v>719</v>
      </c>
      <c r="G26" s="1966"/>
      <c r="H26" s="353" t="s">
        <v>693</v>
      </c>
      <c r="I26" s="355" t="s">
        <v>716</v>
      </c>
      <c r="J26" s="353" t="s">
        <v>711</v>
      </c>
    </row>
    <row r="27" spans="1:21" ht="301.5" customHeight="1" x14ac:dyDescent="0.2">
      <c r="A27" s="333">
        <v>2014</v>
      </c>
      <c r="B27" s="1351">
        <v>0.9</v>
      </c>
      <c r="C27" s="1352">
        <v>90</v>
      </c>
      <c r="D27" s="1353">
        <v>1</v>
      </c>
      <c r="E27" s="1354" t="s">
        <v>720</v>
      </c>
      <c r="F27" s="1967" t="s">
        <v>721</v>
      </c>
      <c r="G27" s="1968"/>
      <c r="H27" s="1355" t="s">
        <v>693</v>
      </c>
      <c r="I27" s="1356" t="s">
        <v>722</v>
      </c>
      <c r="J27" s="1355" t="s">
        <v>711</v>
      </c>
      <c r="L27" s="357"/>
      <c r="M27" s="280">
        <f>+L28/K28*100</f>
        <v>91.875283006662784</v>
      </c>
    </row>
    <row r="28" spans="1:21" ht="324.75" customHeight="1" x14ac:dyDescent="0.2">
      <c r="A28" s="333">
        <v>2015</v>
      </c>
      <c r="B28" s="1351">
        <v>0.9</v>
      </c>
      <c r="C28" s="1352">
        <v>91.2</v>
      </c>
      <c r="D28" s="1353" t="s">
        <v>723</v>
      </c>
      <c r="E28" s="354" t="s">
        <v>724</v>
      </c>
      <c r="F28" s="1967" t="s">
        <v>721</v>
      </c>
      <c r="G28" s="1968"/>
      <c r="H28" s="1355" t="s">
        <v>693</v>
      </c>
      <c r="I28" s="1356" t="s">
        <v>690</v>
      </c>
      <c r="J28" s="1355" t="s">
        <v>711</v>
      </c>
      <c r="K28" s="1357">
        <v>15459</v>
      </c>
      <c r="L28" s="1358">
        <v>14203</v>
      </c>
      <c r="M28" s="1974"/>
      <c r="N28" s="1974"/>
      <c r="O28" s="1974"/>
      <c r="P28" s="1974"/>
      <c r="Q28" s="1974"/>
      <c r="R28" s="1974"/>
      <c r="S28" s="1974"/>
      <c r="T28" s="1974"/>
      <c r="U28" s="1974"/>
    </row>
    <row r="29" spans="1:21" ht="386.25" customHeight="1" x14ac:dyDescent="0.2">
      <c r="A29" s="628">
        <v>2016</v>
      </c>
      <c r="B29" s="135">
        <v>90</v>
      </c>
      <c r="C29" s="634">
        <v>0.9</v>
      </c>
      <c r="D29" s="1321">
        <v>1</v>
      </c>
      <c r="E29" s="630" t="s">
        <v>725</v>
      </c>
      <c r="F29" s="1906" t="s">
        <v>692</v>
      </c>
      <c r="G29" s="1907"/>
      <c r="H29" s="132" t="s">
        <v>693</v>
      </c>
      <c r="I29" s="631" t="s">
        <v>694</v>
      </c>
      <c r="J29" s="632" t="s">
        <v>686</v>
      </c>
      <c r="K29" s="1359">
        <f>14458+1109</f>
        <v>15567</v>
      </c>
      <c r="L29" s="1360">
        <v>13966</v>
      </c>
      <c r="M29" s="1361">
        <f>+L29/K29*100</f>
        <v>89.715423652598446</v>
      </c>
      <c r="N29" s="1361"/>
      <c r="O29" s="635"/>
      <c r="P29" s="1283"/>
      <c r="Q29" s="1283"/>
      <c r="R29" s="1283"/>
      <c r="S29" s="1283"/>
      <c r="T29" s="1283"/>
      <c r="U29" s="1283"/>
    </row>
    <row r="30" spans="1:21" ht="84.75" customHeight="1" x14ac:dyDescent="0.2">
      <c r="A30" s="633" t="s">
        <v>695</v>
      </c>
      <c r="B30" s="758">
        <v>0.9</v>
      </c>
      <c r="C30" s="634">
        <v>1.05</v>
      </c>
      <c r="D30" s="759">
        <v>1.1667000000000001</v>
      </c>
      <c r="E30" s="584" t="s">
        <v>726</v>
      </c>
      <c r="F30" s="1972" t="s">
        <v>697</v>
      </c>
      <c r="G30" s="1973"/>
      <c r="H30" s="573" t="s">
        <v>693</v>
      </c>
      <c r="I30" s="757">
        <v>43344</v>
      </c>
      <c r="J30" s="584" t="s">
        <v>686</v>
      </c>
      <c r="K30" s="1350"/>
      <c r="L30" s="1350"/>
      <c r="M30" s="1350"/>
      <c r="N30" s="1350"/>
      <c r="O30"/>
      <c r="P30" s="1283"/>
      <c r="Q30" s="1283"/>
      <c r="R30" s="1283"/>
      <c r="S30" s="1283"/>
      <c r="T30" s="1283"/>
      <c r="U30" s="1283"/>
    </row>
    <row r="31" spans="1:21" ht="28.5" customHeight="1" x14ac:dyDescent="0.2">
      <c r="A31" s="577" t="s">
        <v>698</v>
      </c>
      <c r="B31" s="1901" t="s">
        <v>699</v>
      </c>
      <c r="C31" s="1901"/>
      <c r="D31" s="1901"/>
      <c r="E31" s="1901"/>
      <c r="F31" s="1901"/>
      <c r="G31" s="1901"/>
      <c r="H31" s="1901"/>
      <c r="I31" s="1901"/>
      <c r="J31" s="1901"/>
      <c r="K31" s="1350" t="s">
        <v>727</v>
      </c>
      <c r="L31" s="1362">
        <v>0.87270000000000003</v>
      </c>
      <c r="M31" s="1350"/>
      <c r="N31" s="1350"/>
      <c r="O31"/>
      <c r="P31" s="1283"/>
      <c r="Q31" s="1283"/>
      <c r="R31" s="1283"/>
      <c r="S31" s="1283"/>
      <c r="T31" s="1283"/>
      <c r="U31" s="1283"/>
    </row>
    <row r="32" spans="1:21" ht="30" customHeight="1" x14ac:dyDescent="0.2">
      <c r="A32" s="577" t="s">
        <v>700</v>
      </c>
      <c r="B32" s="1901" t="s">
        <v>699</v>
      </c>
      <c r="C32" s="1901"/>
      <c r="D32" s="1901"/>
      <c r="E32" s="1901"/>
      <c r="F32" s="1901"/>
      <c r="G32" s="1901"/>
      <c r="H32" s="1901"/>
      <c r="I32" s="1901"/>
      <c r="J32" s="1901"/>
      <c r="K32" s="1350"/>
      <c r="L32" s="1362"/>
      <c r="M32" s="1350"/>
      <c r="N32" s="1350"/>
      <c r="O32"/>
      <c r="P32" s="1283"/>
      <c r="Q32" s="1283"/>
      <c r="R32" s="1283"/>
      <c r="S32" s="1283"/>
      <c r="T32" s="1283"/>
      <c r="U32" s="1283"/>
    </row>
    <row r="33" spans="1:15" ht="27.75" customHeight="1" x14ac:dyDescent="0.2">
      <c r="A33" s="577" t="s">
        <v>701</v>
      </c>
      <c r="B33" s="1969" t="s">
        <v>699</v>
      </c>
      <c r="C33" s="1970"/>
      <c r="D33" s="1970"/>
      <c r="E33" s="1970"/>
      <c r="F33" s="1970"/>
      <c r="G33" s="1970"/>
      <c r="H33" s="1970"/>
      <c r="I33" s="1970"/>
      <c r="J33" s="1971"/>
      <c r="K33"/>
      <c r="L33"/>
      <c r="M33"/>
      <c r="N33"/>
      <c r="O33"/>
    </row>
    <row r="34" spans="1:15" x14ac:dyDescent="0.2">
      <c r="A34"/>
      <c r="B34"/>
      <c r="C34"/>
      <c r="D34"/>
      <c r="E34"/>
      <c r="F34"/>
      <c r="G34"/>
      <c r="H34"/>
      <c r="I34"/>
      <c r="J34"/>
      <c r="K34"/>
      <c r="L34"/>
      <c r="M34"/>
      <c r="N34"/>
      <c r="O34"/>
    </row>
    <row r="38" spans="1:15" x14ac:dyDescent="0.2">
      <c r="I38" s="502" t="s">
        <v>727</v>
      </c>
      <c r="J38" s="1363">
        <v>0.87270000000000003</v>
      </c>
    </row>
    <row r="39" spans="1:15" x14ac:dyDescent="0.2">
      <c r="I39" s="502" t="s">
        <v>728</v>
      </c>
      <c r="J39" s="760">
        <v>0.93179999999999996</v>
      </c>
    </row>
    <row r="40" spans="1:15" x14ac:dyDescent="0.2">
      <c r="I40" s="502" t="s">
        <v>729</v>
      </c>
      <c r="J40" s="693">
        <v>0.9</v>
      </c>
    </row>
    <row r="41" spans="1:15" x14ac:dyDescent="0.2">
      <c r="I41" s="502" t="s">
        <v>687</v>
      </c>
      <c r="J41" s="693">
        <v>0.91800000000000004</v>
      </c>
    </row>
    <row r="42" spans="1:15" x14ac:dyDescent="0.2">
      <c r="I42" s="502" t="s">
        <v>730</v>
      </c>
      <c r="J42" s="693">
        <v>0.9</v>
      </c>
    </row>
    <row r="43" spans="1:15" x14ac:dyDescent="0.2">
      <c r="I43" s="502" t="s">
        <v>695</v>
      </c>
      <c r="J43" s="693">
        <v>1.05</v>
      </c>
    </row>
  </sheetData>
  <mergeCells count="47">
    <mergeCell ref="B33:J33"/>
    <mergeCell ref="B32:J32"/>
    <mergeCell ref="B31:J31"/>
    <mergeCell ref="F30:G30"/>
    <mergeCell ref="M28:U28"/>
    <mergeCell ref="F28:G28"/>
    <mergeCell ref="F29:G29"/>
    <mergeCell ref="F23:G23"/>
    <mergeCell ref="F24:G24"/>
    <mergeCell ref="F25:G25"/>
    <mergeCell ref="F26:G26"/>
    <mergeCell ref="F27:G27"/>
    <mergeCell ref="A22:J22"/>
    <mergeCell ref="A14:A16"/>
    <mergeCell ref="B14:D16"/>
    <mergeCell ref="E14:E16"/>
    <mergeCell ref="F14:F16"/>
    <mergeCell ref="G14:G16"/>
    <mergeCell ref="H14:J14"/>
    <mergeCell ref="H15:J15"/>
    <mergeCell ref="H16:J16"/>
    <mergeCell ref="A18:J18"/>
    <mergeCell ref="A19:A21"/>
    <mergeCell ref="B19:J19"/>
    <mergeCell ref="B20:J20"/>
    <mergeCell ref="B21:J21"/>
    <mergeCell ref="B11:F11"/>
    <mergeCell ref="H11:J11"/>
    <mergeCell ref="B12:F12"/>
    <mergeCell ref="H12:J12"/>
    <mergeCell ref="B13:F13"/>
    <mergeCell ref="H13:J13"/>
    <mergeCell ref="B10:F10"/>
    <mergeCell ref="H10:J10"/>
    <mergeCell ref="A6:A7"/>
    <mergeCell ref="B6:D7"/>
    <mergeCell ref="A1:J1"/>
    <mergeCell ref="A2:A4"/>
    <mergeCell ref="B2:J2"/>
    <mergeCell ref="B3:J3"/>
    <mergeCell ref="B4:J4"/>
    <mergeCell ref="A5:J5"/>
    <mergeCell ref="E6:E7"/>
    <mergeCell ref="F6:H7"/>
    <mergeCell ref="A8:J8"/>
    <mergeCell ref="B9:F9"/>
    <mergeCell ref="H9:J9"/>
  </mergeCells>
  <phoneticPr fontId="10" type="noConversion"/>
  <dataValidations count="2">
    <dataValidation type="list" allowBlank="1" showInputMessage="1" showErrorMessage="1" errorTitle="Seleccione un valor de la lista" sqref="J6" xr:uid="{00000000-0002-0000-1600-000000000000}">
      <formula1>$K$1:$K$3</formula1>
    </dataValidation>
    <dataValidation allowBlank="1" showInputMessage="1" showErrorMessage="1" errorTitle="Seleccionar un valor de la lista" sqref="B30 E29" xr:uid="{00000000-0002-0000-1600-000001000000}"/>
  </dataValidations>
  <printOptions horizontalCentered="1"/>
  <pageMargins left="0.59055118110236227" right="0.59055118110236227" top="0.59055118110236227" bottom="0.59055118110236227" header="0.31496062992125984" footer="0.31496062992125984"/>
  <pageSetup scale="60" orientation="landscape" horizontalDpi="1200" verticalDpi="1200" r:id="rId1"/>
  <rowBreaks count="2" manualBreakCount="2">
    <brk id="16" max="9" man="1"/>
    <brk id="28" max="9" man="1"/>
  </rowBreaks>
  <drawing r:id="rId2"/>
  <legacyDrawing r:id="rId3"/>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C000"/>
  </sheetPr>
  <dimension ref="A1:R37"/>
  <sheetViews>
    <sheetView showGridLines="0" zoomScale="90" zoomScaleNormal="90" zoomScaleSheetLayoutView="90" workbookViewId="0">
      <selection activeCell="B11" sqref="B11:F11"/>
    </sheetView>
  </sheetViews>
  <sheetFormatPr baseColWidth="10" defaultColWidth="21" defaultRowHeight="12.75" x14ac:dyDescent="0.2"/>
  <cols>
    <col min="1" max="1" width="20.7109375" style="280" customWidth="1"/>
    <col min="2" max="4" width="10" style="280" customWidth="1"/>
    <col min="5" max="5" width="41.85546875" style="280" bestFit="1" customWidth="1"/>
    <col min="6" max="6" width="11.42578125" style="280" customWidth="1"/>
    <col min="7" max="7" width="21.42578125" style="280" customWidth="1"/>
    <col min="8" max="8" width="19" style="280" customWidth="1"/>
    <col min="9" max="9" width="16.28515625" style="280" customWidth="1"/>
    <col min="10" max="10" width="19.140625" style="280" customWidth="1"/>
    <col min="11" max="16384" width="21" style="280"/>
  </cols>
  <sheetData>
    <row r="1" spans="1:18" ht="14.25" x14ac:dyDescent="0.2">
      <c r="A1" s="1859"/>
      <c r="B1" s="1860"/>
      <c r="C1" s="1860"/>
      <c r="D1" s="1860"/>
      <c r="E1" s="1860"/>
      <c r="F1" s="1860"/>
      <c r="G1" s="1860"/>
      <c r="H1" s="1860"/>
      <c r="I1" s="1860"/>
      <c r="J1" s="1861"/>
      <c r="K1" s="317"/>
      <c r="L1" s="317"/>
      <c r="M1" s="317"/>
    </row>
    <row r="2" spans="1:18" ht="24" customHeight="1" x14ac:dyDescent="0.2">
      <c r="A2" s="1862"/>
      <c r="B2" s="1863" t="s">
        <v>378</v>
      </c>
      <c r="C2" s="1863"/>
      <c r="D2" s="1863"/>
      <c r="E2" s="1863"/>
      <c r="F2" s="1863"/>
      <c r="G2" s="1863"/>
      <c r="H2" s="1863"/>
      <c r="I2" s="1863"/>
      <c r="J2" s="1863"/>
      <c r="K2" s="317"/>
      <c r="L2" s="317"/>
      <c r="M2" s="317"/>
    </row>
    <row r="3" spans="1:18" ht="24" customHeight="1" x14ac:dyDescent="0.2">
      <c r="A3" s="1862"/>
      <c r="B3" s="1864" t="s">
        <v>652</v>
      </c>
      <c r="C3" s="1864"/>
      <c r="D3" s="1864"/>
      <c r="E3" s="1864"/>
      <c r="F3" s="1864"/>
      <c r="G3" s="1864"/>
      <c r="H3" s="1864"/>
      <c r="I3" s="1864"/>
      <c r="J3" s="1864"/>
      <c r="K3" s="317"/>
      <c r="L3" s="317"/>
      <c r="M3" s="317"/>
    </row>
    <row r="4" spans="1:18" ht="24" customHeight="1" x14ac:dyDescent="0.2">
      <c r="A4" s="1862"/>
      <c r="B4" s="1864" t="s">
        <v>380</v>
      </c>
      <c r="C4" s="1864"/>
      <c r="D4" s="1864"/>
      <c r="E4" s="1864"/>
      <c r="F4" s="1864"/>
      <c r="G4" s="1864"/>
      <c r="H4" s="1864"/>
      <c r="I4" s="1864"/>
      <c r="J4" s="1864"/>
      <c r="M4" s="317"/>
    </row>
    <row r="5" spans="1:18" x14ac:dyDescent="0.2">
      <c r="A5" s="1865" t="s">
        <v>381</v>
      </c>
      <c r="B5" s="1866"/>
      <c r="C5" s="1866"/>
      <c r="D5" s="1866"/>
      <c r="E5" s="1866"/>
      <c r="F5" s="1866"/>
      <c r="G5" s="1866"/>
      <c r="H5" s="1866"/>
      <c r="I5" s="1866"/>
      <c r="J5" s="1867"/>
    </row>
    <row r="6" spans="1:18" ht="25.5" customHeight="1" x14ac:dyDescent="0.2">
      <c r="A6" s="1523" t="s">
        <v>342</v>
      </c>
      <c r="B6" s="1853" t="s">
        <v>253</v>
      </c>
      <c r="C6" s="1854"/>
      <c r="D6" s="1855"/>
      <c r="E6" s="1531" t="s">
        <v>343</v>
      </c>
      <c r="F6" s="1525" t="s">
        <v>254</v>
      </c>
      <c r="G6" s="1526"/>
      <c r="H6" s="1527"/>
      <c r="I6" s="318" t="s">
        <v>382</v>
      </c>
      <c r="J6" s="319" t="s">
        <v>383</v>
      </c>
    </row>
    <row r="7" spans="1:18" ht="31.15" customHeight="1" x14ac:dyDescent="0.2">
      <c r="A7" s="1524"/>
      <c r="B7" s="1856"/>
      <c r="C7" s="1857"/>
      <c r="D7" s="1858"/>
      <c r="E7" s="1532"/>
      <c r="F7" s="1528"/>
      <c r="G7" s="1529"/>
      <c r="H7" s="1530"/>
      <c r="I7" s="320" t="s">
        <v>384</v>
      </c>
      <c r="J7" s="381" t="s">
        <v>267</v>
      </c>
    </row>
    <row r="8" spans="1:18" x14ac:dyDescent="0.2">
      <c r="A8" s="1868"/>
      <c r="B8" s="1562"/>
      <c r="C8" s="1562"/>
      <c r="D8" s="1562"/>
      <c r="E8" s="1562"/>
      <c r="F8" s="1562"/>
      <c r="G8" s="1562"/>
      <c r="H8" s="1562"/>
      <c r="I8" s="1562"/>
      <c r="J8" s="1869"/>
    </row>
    <row r="9" spans="1:18" ht="69" customHeight="1" x14ac:dyDescent="0.2">
      <c r="A9" s="321" t="s">
        <v>386</v>
      </c>
      <c r="B9" s="1514" t="s">
        <v>731</v>
      </c>
      <c r="C9" s="1503"/>
      <c r="D9" s="1503"/>
      <c r="E9" s="1503"/>
      <c r="F9" s="1504"/>
      <c r="G9" s="322" t="s">
        <v>387</v>
      </c>
      <c r="H9" s="1850" t="s">
        <v>732</v>
      </c>
      <c r="I9" s="1870"/>
      <c r="J9" s="1871"/>
    </row>
    <row r="10" spans="1:18" ht="79.900000000000006" customHeight="1" x14ac:dyDescent="0.2">
      <c r="A10" s="321" t="s">
        <v>388</v>
      </c>
      <c r="B10" s="1514" t="s">
        <v>655</v>
      </c>
      <c r="C10" s="1515"/>
      <c r="D10" s="1515"/>
      <c r="E10" s="1515"/>
      <c r="F10" s="1516"/>
      <c r="G10" s="322" t="s">
        <v>389</v>
      </c>
      <c r="H10" s="1850" t="s">
        <v>733</v>
      </c>
      <c r="I10" s="1851"/>
      <c r="J10" s="1852"/>
    </row>
    <row r="11" spans="1:18" ht="114" customHeight="1" x14ac:dyDescent="0.2">
      <c r="A11" s="321" t="s">
        <v>390</v>
      </c>
      <c r="B11" s="1514" t="s">
        <v>734</v>
      </c>
      <c r="C11" s="1515"/>
      <c r="D11" s="1515"/>
      <c r="E11" s="1515"/>
      <c r="F11" s="1516"/>
      <c r="G11" s="322" t="s">
        <v>391</v>
      </c>
      <c r="H11" s="1850" t="s">
        <v>735</v>
      </c>
      <c r="I11" s="1872"/>
      <c r="J11" s="1873"/>
    </row>
    <row r="12" spans="1:18" ht="45" customHeight="1" x14ac:dyDescent="0.2">
      <c r="A12" s="321" t="s">
        <v>392</v>
      </c>
      <c r="B12" s="1514" t="s">
        <v>736</v>
      </c>
      <c r="C12" s="1515"/>
      <c r="D12" s="1515"/>
      <c r="E12" s="1515"/>
      <c r="F12" s="1516"/>
      <c r="G12" s="322" t="s">
        <v>393</v>
      </c>
      <c r="H12" s="1514" t="s">
        <v>34</v>
      </c>
      <c r="I12" s="1515"/>
      <c r="J12" s="1874"/>
    </row>
    <row r="13" spans="1:18" ht="45" customHeight="1" x14ac:dyDescent="0.2">
      <c r="A13" s="321" t="s">
        <v>394</v>
      </c>
      <c r="B13" s="1514" t="s">
        <v>660</v>
      </c>
      <c r="C13" s="1515"/>
      <c r="D13" s="1515"/>
      <c r="E13" s="1515"/>
      <c r="F13" s="1516"/>
      <c r="G13" s="322" t="s">
        <v>395</v>
      </c>
      <c r="H13" s="1514" t="s">
        <v>661</v>
      </c>
      <c r="I13" s="1515"/>
      <c r="J13" s="1874"/>
    </row>
    <row r="14" spans="1:18" ht="15.75" customHeight="1" x14ac:dyDescent="0.2">
      <c r="A14" s="1875" t="s">
        <v>396</v>
      </c>
      <c r="B14" s="1877">
        <v>0.91</v>
      </c>
      <c r="C14" s="1877"/>
      <c r="D14" s="1877"/>
      <c r="E14" s="1880" t="s">
        <v>397</v>
      </c>
      <c r="F14" s="1882">
        <v>0.9</v>
      </c>
      <c r="G14" s="1884" t="s">
        <v>398</v>
      </c>
      <c r="H14" s="1887" t="s">
        <v>662</v>
      </c>
      <c r="I14" s="1888"/>
      <c r="J14" s="1889"/>
      <c r="P14" s="323"/>
      <c r="Q14" s="323"/>
      <c r="R14" s="323"/>
    </row>
    <row r="15" spans="1:18" ht="15.75" customHeight="1" x14ac:dyDescent="0.2">
      <c r="A15" s="1875"/>
      <c r="B15" s="1878"/>
      <c r="C15" s="1878"/>
      <c r="D15" s="1878"/>
      <c r="E15" s="1880"/>
      <c r="F15" s="1882"/>
      <c r="G15" s="1885"/>
      <c r="H15" s="1890" t="s">
        <v>663</v>
      </c>
      <c r="I15" s="1890"/>
      <c r="J15" s="1891"/>
      <c r="P15" s="323"/>
      <c r="Q15" s="323"/>
      <c r="R15" s="323"/>
    </row>
    <row r="16" spans="1:18" ht="16.5" customHeight="1" thickBot="1" x14ac:dyDescent="0.25">
      <c r="A16" s="1876"/>
      <c r="B16" s="1879"/>
      <c r="C16" s="1879"/>
      <c r="D16" s="1879"/>
      <c r="E16" s="1881"/>
      <c r="F16" s="1883"/>
      <c r="G16" s="1886"/>
      <c r="H16" s="1892" t="s">
        <v>664</v>
      </c>
      <c r="I16" s="1892"/>
      <c r="J16" s="1893"/>
      <c r="P16" s="323"/>
      <c r="Q16" s="323"/>
      <c r="R16" s="323"/>
    </row>
    <row r="17" spans="1:18" x14ac:dyDescent="0.2">
      <c r="A17" s="324"/>
      <c r="B17" s="325"/>
      <c r="C17" s="326"/>
      <c r="D17" s="326"/>
      <c r="E17" s="324"/>
      <c r="F17" s="325"/>
      <c r="G17" s="324"/>
      <c r="H17" s="327"/>
      <c r="I17" s="327"/>
      <c r="J17" s="327"/>
      <c r="P17" s="323"/>
      <c r="Q17" s="323"/>
      <c r="R17" s="323"/>
    </row>
    <row r="18" spans="1:18" x14ac:dyDescent="0.2">
      <c r="A18" s="1894"/>
      <c r="B18" s="1895"/>
      <c r="C18" s="1895"/>
      <c r="D18" s="1895"/>
      <c r="E18" s="1895"/>
      <c r="F18" s="1895"/>
      <c r="G18" s="1895"/>
      <c r="H18" s="1895"/>
      <c r="I18" s="1895"/>
      <c r="J18" s="1896"/>
    </row>
    <row r="19" spans="1:18" ht="23.45" customHeight="1" x14ac:dyDescent="0.2">
      <c r="A19" s="1897"/>
      <c r="B19" s="1863" t="s">
        <v>378</v>
      </c>
      <c r="C19" s="1863"/>
      <c r="D19" s="1863"/>
      <c r="E19" s="1863"/>
      <c r="F19" s="1863"/>
      <c r="G19" s="1863"/>
      <c r="H19" s="1863"/>
      <c r="I19" s="1863"/>
      <c r="J19" s="1863"/>
    </row>
    <row r="20" spans="1:18" ht="23.45" customHeight="1" x14ac:dyDescent="0.2">
      <c r="A20" s="1897"/>
      <c r="B20" s="1864" t="s">
        <v>652</v>
      </c>
      <c r="C20" s="1864"/>
      <c r="D20" s="1864"/>
      <c r="E20" s="1864"/>
      <c r="F20" s="1864"/>
      <c r="G20" s="1864"/>
      <c r="H20" s="1864"/>
      <c r="I20" s="1864"/>
      <c r="J20" s="1864"/>
    </row>
    <row r="21" spans="1:18" ht="23.45" customHeight="1" thickBot="1" x14ac:dyDescent="0.25">
      <c r="A21" s="1897"/>
      <c r="B21" s="1864" t="s">
        <v>380</v>
      </c>
      <c r="C21" s="1864"/>
      <c r="D21" s="1864"/>
      <c r="E21" s="1864"/>
      <c r="F21" s="1864"/>
      <c r="G21" s="1864"/>
      <c r="H21" s="1864"/>
      <c r="I21" s="1864"/>
      <c r="J21" s="1864"/>
    </row>
    <row r="22" spans="1:18" ht="13.5" thickBot="1" x14ac:dyDescent="0.25">
      <c r="A22" s="1570" t="s">
        <v>402</v>
      </c>
      <c r="B22" s="1571"/>
      <c r="C22" s="1571"/>
      <c r="D22" s="1571"/>
      <c r="E22" s="1571"/>
      <c r="F22" s="1571"/>
      <c r="G22" s="1571"/>
      <c r="H22" s="1571"/>
      <c r="I22" s="1571"/>
      <c r="J22" s="1572"/>
    </row>
    <row r="23" spans="1:18" x14ac:dyDescent="0.2">
      <c r="A23" s="328" t="s">
        <v>403</v>
      </c>
      <c r="B23" s="329" t="s">
        <v>397</v>
      </c>
      <c r="C23" s="329" t="s">
        <v>404</v>
      </c>
      <c r="D23" s="330" t="s">
        <v>405</v>
      </c>
      <c r="E23" s="330" t="s">
        <v>406</v>
      </c>
      <c r="F23" s="1532" t="s">
        <v>407</v>
      </c>
      <c r="G23" s="1898"/>
      <c r="H23" s="330" t="s">
        <v>665</v>
      </c>
      <c r="I23" s="330" t="s">
        <v>666</v>
      </c>
      <c r="J23" s="331" t="s">
        <v>667</v>
      </c>
    </row>
    <row r="24" spans="1:18" ht="222.75" customHeight="1" x14ac:dyDescent="0.2">
      <c r="A24" s="332">
        <v>2009</v>
      </c>
      <c r="B24" s="350">
        <v>0.9</v>
      </c>
      <c r="C24" s="376">
        <v>84.81</v>
      </c>
      <c r="D24" s="351">
        <v>0.94230000000000003</v>
      </c>
      <c r="E24" s="354" t="s">
        <v>737</v>
      </c>
      <c r="F24" s="1965" t="s">
        <v>710</v>
      </c>
      <c r="G24" s="1966"/>
      <c r="H24" s="352"/>
      <c r="I24" s="352"/>
      <c r="J24" s="353" t="s">
        <v>711</v>
      </c>
    </row>
    <row r="25" spans="1:18" ht="285" customHeight="1" x14ac:dyDescent="0.2">
      <c r="A25" s="332">
        <v>2012</v>
      </c>
      <c r="B25" s="350">
        <v>0.9</v>
      </c>
      <c r="C25" s="377">
        <v>93.37</v>
      </c>
      <c r="D25" s="351" t="s">
        <v>738</v>
      </c>
      <c r="E25" s="354" t="s">
        <v>739</v>
      </c>
      <c r="F25" s="1965" t="s">
        <v>714</v>
      </c>
      <c r="G25" s="1966"/>
      <c r="H25" s="353" t="s">
        <v>715</v>
      </c>
      <c r="I25" s="355" t="s">
        <v>716</v>
      </c>
      <c r="J25" s="353" t="s">
        <v>711</v>
      </c>
    </row>
    <row r="26" spans="1:18" ht="409.5" customHeight="1" x14ac:dyDescent="0.2">
      <c r="A26" s="332">
        <v>2013</v>
      </c>
      <c r="B26" s="334">
        <v>0.9</v>
      </c>
      <c r="C26" s="378">
        <v>93.12</v>
      </c>
      <c r="D26" s="335" t="s">
        <v>740</v>
      </c>
      <c r="E26" s="354" t="s">
        <v>741</v>
      </c>
      <c r="F26" s="1965" t="s">
        <v>742</v>
      </c>
      <c r="G26" s="1966"/>
      <c r="H26" s="353" t="s">
        <v>693</v>
      </c>
      <c r="I26" s="355" t="s">
        <v>716</v>
      </c>
      <c r="J26" s="353" t="s">
        <v>711</v>
      </c>
      <c r="K26" s="357"/>
    </row>
    <row r="27" spans="1:18" ht="409.5" customHeight="1" x14ac:dyDescent="0.2">
      <c r="A27" s="353">
        <v>2014</v>
      </c>
      <c r="B27" s="334">
        <v>0.9</v>
      </c>
      <c r="C27" s="383">
        <v>91</v>
      </c>
      <c r="D27" s="335" t="s">
        <v>743</v>
      </c>
      <c r="E27" s="1364" t="s">
        <v>744</v>
      </c>
      <c r="F27" s="1975" t="s">
        <v>745</v>
      </c>
      <c r="G27" s="1976"/>
      <c r="H27" s="761" t="s">
        <v>693</v>
      </c>
      <c r="I27" s="1365" t="s">
        <v>722</v>
      </c>
      <c r="J27" s="761" t="s">
        <v>711</v>
      </c>
      <c r="K27" s="357"/>
    </row>
    <row r="28" spans="1:18" ht="404.25" customHeight="1" x14ac:dyDescent="0.2">
      <c r="A28" s="353">
        <v>2015</v>
      </c>
      <c r="B28" s="334">
        <v>0.9</v>
      </c>
      <c r="C28" s="378">
        <v>87</v>
      </c>
      <c r="D28" s="335">
        <v>0.96660000000000001</v>
      </c>
      <c r="E28" s="1364" t="s">
        <v>746</v>
      </c>
      <c r="F28" s="1975" t="s">
        <v>745</v>
      </c>
      <c r="G28" s="1976"/>
      <c r="H28" s="761" t="s">
        <v>693</v>
      </c>
      <c r="I28" s="1365" t="s">
        <v>747</v>
      </c>
      <c r="J28" s="761" t="s">
        <v>711</v>
      </c>
      <c r="K28" s="344">
        <v>11466</v>
      </c>
      <c r="L28" s="280">
        <v>10049</v>
      </c>
      <c r="M28" s="280">
        <f>+L28/K28*100</f>
        <v>87.641723356009066</v>
      </c>
    </row>
    <row r="29" spans="1:18" customFormat="1" ht="321" customHeight="1" x14ac:dyDescent="0.2">
      <c r="A29" s="636">
        <v>2016</v>
      </c>
      <c r="B29" s="637">
        <v>0.9</v>
      </c>
      <c r="C29" s="634">
        <v>0.95</v>
      </c>
      <c r="D29" s="638">
        <v>1</v>
      </c>
      <c r="E29" s="630" t="s">
        <v>748</v>
      </c>
      <c r="F29" s="1906" t="s">
        <v>692</v>
      </c>
      <c r="G29" s="1907"/>
      <c r="H29" s="639" t="s">
        <v>693</v>
      </c>
      <c r="I29" s="631" t="s">
        <v>694</v>
      </c>
      <c r="J29" s="632" t="s">
        <v>686</v>
      </c>
      <c r="K29" s="1359">
        <f>10021+549</f>
        <v>10570</v>
      </c>
      <c r="L29" s="1350">
        <v>10060</v>
      </c>
      <c r="M29" s="1359">
        <f>+L29/K29*100</f>
        <v>95.175023651844853</v>
      </c>
      <c r="N29" s="1350"/>
    </row>
    <row r="30" spans="1:18" customFormat="1" ht="112.5" customHeight="1" x14ac:dyDescent="0.2">
      <c r="A30" s="633">
        <v>2017</v>
      </c>
      <c r="B30" s="754">
        <v>0.9</v>
      </c>
      <c r="C30" s="634">
        <v>0.96</v>
      </c>
      <c r="D30" s="759">
        <v>1.0667</v>
      </c>
      <c r="E30" s="584" t="s">
        <v>749</v>
      </c>
      <c r="F30" s="1972" t="s">
        <v>697</v>
      </c>
      <c r="G30" s="1973"/>
      <c r="H30" s="584" t="s">
        <v>693</v>
      </c>
      <c r="I30" s="756">
        <v>43344</v>
      </c>
      <c r="J30" s="584" t="s">
        <v>711</v>
      </c>
      <c r="K30" s="1350"/>
      <c r="L30" s="1350"/>
      <c r="M30" s="1350"/>
      <c r="N30" s="1350"/>
    </row>
    <row r="31" spans="1:18" customFormat="1" ht="41.25" customHeight="1" x14ac:dyDescent="0.2">
      <c r="A31" s="577" t="s">
        <v>698</v>
      </c>
      <c r="B31" s="1901" t="s">
        <v>699</v>
      </c>
      <c r="C31" s="1901"/>
      <c r="D31" s="1901"/>
      <c r="E31" s="1901"/>
      <c r="F31" s="1901"/>
      <c r="G31" s="1901"/>
      <c r="H31" s="1901"/>
      <c r="I31" s="1901"/>
      <c r="J31" s="1901"/>
    </row>
    <row r="32" spans="1:18" customFormat="1" ht="40.5" customHeight="1" x14ac:dyDescent="0.2">
      <c r="A32" s="577" t="s">
        <v>700</v>
      </c>
      <c r="B32" s="1901" t="s">
        <v>699</v>
      </c>
      <c r="C32" s="1901"/>
      <c r="D32" s="1901"/>
      <c r="E32" s="1901"/>
      <c r="F32" s="1901"/>
      <c r="G32" s="1901"/>
      <c r="H32" s="1901"/>
      <c r="I32" s="1901"/>
      <c r="J32" s="1901"/>
    </row>
    <row r="33" spans="1:10" customFormat="1" ht="39.75" customHeight="1" x14ac:dyDescent="0.2">
      <c r="A33" s="577" t="s">
        <v>701</v>
      </c>
      <c r="B33" s="1611" t="s">
        <v>699</v>
      </c>
      <c r="C33" s="1977"/>
      <c r="D33" s="1977"/>
      <c r="E33" s="1977"/>
      <c r="F33" s="1977"/>
      <c r="G33" s="1977"/>
      <c r="H33" s="1977"/>
      <c r="I33" s="1977"/>
      <c r="J33" s="1612"/>
    </row>
    <row r="34" spans="1:10" customFormat="1" x14ac:dyDescent="0.2">
      <c r="A34" s="10"/>
      <c r="B34" s="10"/>
      <c r="C34" s="10"/>
      <c r="D34" s="10"/>
      <c r="E34" s="10"/>
      <c r="F34" s="10"/>
      <c r="G34" s="10"/>
      <c r="H34" s="10"/>
      <c r="I34" s="10"/>
      <c r="J34" s="10"/>
    </row>
    <row r="35" spans="1:10" customFormat="1" x14ac:dyDescent="0.2">
      <c r="A35" s="10"/>
      <c r="B35" s="10"/>
      <c r="C35" s="10"/>
      <c r="D35" s="10"/>
      <c r="E35" s="10"/>
      <c r="F35" s="10"/>
      <c r="G35" s="10"/>
      <c r="H35" s="10"/>
      <c r="I35" s="10"/>
      <c r="J35" s="10"/>
    </row>
    <row r="36" spans="1:10" customFormat="1" x14ac:dyDescent="0.2">
      <c r="A36" s="10"/>
      <c r="B36" s="10"/>
      <c r="C36" s="10"/>
      <c r="D36" s="10"/>
      <c r="E36" s="10"/>
      <c r="F36" s="10"/>
      <c r="G36" s="10"/>
      <c r="H36" s="10"/>
      <c r="I36" s="10"/>
      <c r="J36" s="10"/>
    </row>
    <row r="37" spans="1:10" customFormat="1" x14ac:dyDescent="0.2">
      <c r="A37" s="10"/>
      <c r="B37" s="10"/>
      <c r="C37" s="10"/>
      <c r="D37" s="10"/>
      <c r="E37" s="10"/>
      <c r="F37" s="10"/>
      <c r="G37" s="10"/>
      <c r="H37" s="10"/>
      <c r="I37" s="10"/>
      <c r="J37" s="10"/>
    </row>
  </sheetData>
  <mergeCells count="46">
    <mergeCell ref="B33:J33"/>
    <mergeCell ref="B32:J32"/>
    <mergeCell ref="B31:J31"/>
    <mergeCell ref="F30:G30"/>
    <mergeCell ref="F28:G28"/>
    <mergeCell ref="F29:G29"/>
    <mergeCell ref="F23:G23"/>
    <mergeCell ref="F24:G24"/>
    <mergeCell ref="F25:G25"/>
    <mergeCell ref="F26:G26"/>
    <mergeCell ref="F27:G27"/>
    <mergeCell ref="A22:J22"/>
    <mergeCell ref="A14:A16"/>
    <mergeCell ref="B14:D16"/>
    <mergeCell ref="E14:E16"/>
    <mergeCell ref="F14:F16"/>
    <mergeCell ref="G14:G16"/>
    <mergeCell ref="H14:J14"/>
    <mergeCell ref="H15:J15"/>
    <mergeCell ref="H16:J16"/>
    <mergeCell ref="A18:J18"/>
    <mergeCell ref="A19:A21"/>
    <mergeCell ref="B19:J19"/>
    <mergeCell ref="B20:J20"/>
    <mergeCell ref="B21:J21"/>
    <mergeCell ref="B11:F11"/>
    <mergeCell ref="H11:J11"/>
    <mergeCell ref="B12:F12"/>
    <mergeCell ref="H12:J12"/>
    <mergeCell ref="B13:F13"/>
    <mergeCell ref="H13:J13"/>
    <mergeCell ref="B10:F10"/>
    <mergeCell ref="H10:J10"/>
    <mergeCell ref="A6:A7"/>
    <mergeCell ref="B6:D7"/>
    <mergeCell ref="A1:J1"/>
    <mergeCell ref="A2:A4"/>
    <mergeCell ref="B2:J2"/>
    <mergeCell ref="B3:J3"/>
    <mergeCell ref="B4:J4"/>
    <mergeCell ref="A5:J5"/>
    <mergeCell ref="E6:E7"/>
    <mergeCell ref="F6:H7"/>
    <mergeCell ref="A8:J8"/>
    <mergeCell ref="B9:F9"/>
    <mergeCell ref="H9:J9"/>
  </mergeCells>
  <phoneticPr fontId="10" type="noConversion"/>
  <dataValidations count="2">
    <dataValidation allowBlank="1" showInputMessage="1" showErrorMessage="1" errorTitle="Seleccionar un valor de la lista" sqref="B30 E29" xr:uid="{00000000-0002-0000-1700-000000000000}"/>
    <dataValidation type="list" allowBlank="1" showInputMessage="1" showErrorMessage="1" errorTitle="Seleccione un valor de la lista" sqref="J6" xr:uid="{00000000-0002-0000-1700-000001000000}">
      <formula1>$K$1:$K$3</formula1>
    </dataValidation>
  </dataValidations>
  <printOptions horizontalCentered="1"/>
  <pageMargins left="0.59055118110236227" right="0.59055118110236227" top="0.59055118110236227" bottom="0.59055118110236227" header="0.31496062992125984" footer="0.31496062992125984"/>
  <pageSetup scale="65" orientation="landscape" horizontalDpi="1200" verticalDpi="1200" r:id="rId1"/>
  <rowBreaks count="1" manualBreakCount="1">
    <brk id="16" max="9" man="1"/>
  </rowBreaks>
  <drawing r:id="rId2"/>
  <legacyDrawing r:id="rId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92D050"/>
  </sheetPr>
  <dimension ref="A1:R34"/>
  <sheetViews>
    <sheetView showGridLines="0" topLeftCell="E1" zoomScale="90" zoomScaleNormal="90" zoomScaleSheetLayoutView="90" workbookViewId="0">
      <selection activeCell="K28" sqref="K28:Q31"/>
    </sheetView>
  </sheetViews>
  <sheetFormatPr baseColWidth="10" defaultColWidth="21" defaultRowHeight="12.75" x14ac:dyDescent="0.2"/>
  <cols>
    <col min="1" max="1" width="20.7109375" style="280" customWidth="1"/>
    <col min="2" max="4" width="10" style="280" customWidth="1"/>
    <col min="5" max="5" width="44.85546875" style="280" customWidth="1"/>
    <col min="6" max="6" width="11.42578125" style="280" customWidth="1"/>
    <col min="7" max="7" width="34.42578125" style="280" customWidth="1"/>
    <col min="8" max="8" width="19" style="280" customWidth="1"/>
    <col min="9" max="9" width="16.28515625" style="280" customWidth="1"/>
    <col min="10" max="10" width="19.140625" style="280" customWidth="1"/>
    <col min="11" max="16384" width="21" style="280"/>
  </cols>
  <sheetData>
    <row r="1" spans="1:18" ht="14.25" x14ac:dyDescent="0.2">
      <c r="A1" s="1859"/>
      <c r="B1" s="1860"/>
      <c r="C1" s="1860"/>
      <c r="D1" s="1860"/>
      <c r="E1" s="1860"/>
      <c r="F1" s="1860"/>
      <c r="G1" s="1860"/>
      <c r="H1" s="1860"/>
      <c r="I1" s="1860"/>
      <c r="J1" s="1861"/>
      <c r="K1" s="317"/>
      <c r="L1" s="317"/>
      <c r="M1" s="317"/>
    </row>
    <row r="2" spans="1:18" ht="24" customHeight="1" x14ac:dyDescent="0.2">
      <c r="A2" s="1862"/>
      <c r="B2" s="1863" t="s">
        <v>378</v>
      </c>
      <c r="C2" s="1863"/>
      <c r="D2" s="1863"/>
      <c r="E2" s="1863"/>
      <c r="F2" s="1863"/>
      <c r="G2" s="1863"/>
      <c r="H2" s="1863"/>
      <c r="I2" s="1863"/>
      <c r="J2" s="1863"/>
      <c r="K2" s="317"/>
      <c r="L2" s="317"/>
      <c r="M2" s="317"/>
    </row>
    <row r="3" spans="1:18" ht="24" customHeight="1" x14ac:dyDescent="0.2">
      <c r="A3" s="1862"/>
      <c r="B3" s="1864" t="s">
        <v>652</v>
      </c>
      <c r="C3" s="1864"/>
      <c r="D3" s="1864"/>
      <c r="E3" s="1864"/>
      <c r="F3" s="1864"/>
      <c r="G3" s="1864"/>
      <c r="H3" s="1864"/>
      <c r="I3" s="1864"/>
      <c r="J3" s="1864"/>
      <c r="K3" s="317"/>
      <c r="L3" s="317"/>
      <c r="M3" s="317"/>
    </row>
    <row r="4" spans="1:18" ht="24" customHeight="1" x14ac:dyDescent="0.2">
      <c r="A4" s="1862"/>
      <c r="B4" s="1864" t="s">
        <v>380</v>
      </c>
      <c r="C4" s="1864"/>
      <c r="D4" s="1864"/>
      <c r="E4" s="1864"/>
      <c r="F4" s="1864"/>
      <c r="G4" s="1864"/>
      <c r="H4" s="1864"/>
      <c r="I4" s="1864"/>
      <c r="J4" s="1864"/>
      <c r="M4" s="317"/>
    </row>
    <row r="5" spans="1:18" x14ac:dyDescent="0.2">
      <c r="A5" s="1865" t="s">
        <v>381</v>
      </c>
      <c r="B5" s="1866"/>
      <c r="C5" s="1866"/>
      <c r="D5" s="1866"/>
      <c r="E5" s="1866"/>
      <c r="F5" s="1866"/>
      <c r="G5" s="1866"/>
      <c r="H5" s="1866"/>
      <c r="I5" s="1866"/>
      <c r="J5" s="1867"/>
    </row>
    <row r="6" spans="1:18" ht="25.5" customHeight="1" x14ac:dyDescent="0.2">
      <c r="A6" s="1523" t="s">
        <v>342</v>
      </c>
      <c r="B6" s="1853" t="s">
        <v>255</v>
      </c>
      <c r="C6" s="1854"/>
      <c r="D6" s="1855"/>
      <c r="E6" s="1531" t="s">
        <v>343</v>
      </c>
      <c r="F6" s="1525" t="s">
        <v>256</v>
      </c>
      <c r="G6" s="1526"/>
      <c r="H6" s="1527"/>
      <c r="I6" s="318" t="s">
        <v>382</v>
      </c>
      <c r="J6" s="319" t="s">
        <v>383</v>
      </c>
    </row>
    <row r="7" spans="1:18" ht="31.15" customHeight="1" x14ac:dyDescent="0.2">
      <c r="A7" s="1524"/>
      <c r="B7" s="1856"/>
      <c r="C7" s="1857"/>
      <c r="D7" s="1858"/>
      <c r="E7" s="1532"/>
      <c r="F7" s="1528"/>
      <c r="G7" s="1529"/>
      <c r="H7" s="1530"/>
      <c r="I7" s="320" t="s">
        <v>384</v>
      </c>
      <c r="J7" s="381" t="s">
        <v>267</v>
      </c>
    </row>
    <row r="8" spans="1:18" x14ac:dyDescent="0.2">
      <c r="A8" s="1868"/>
      <c r="B8" s="1562"/>
      <c r="C8" s="1562"/>
      <c r="D8" s="1562"/>
      <c r="E8" s="1562"/>
      <c r="F8" s="1562"/>
      <c r="G8" s="1562"/>
      <c r="H8" s="1562"/>
      <c r="I8" s="1562"/>
      <c r="J8" s="1869"/>
    </row>
    <row r="9" spans="1:18" ht="69" customHeight="1" x14ac:dyDescent="0.2">
      <c r="A9" s="321" t="s">
        <v>386</v>
      </c>
      <c r="B9" s="1514" t="s">
        <v>750</v>
      </c>
      <c r="C9" s="1503"/>
      <c r="D9" s="1503"/>
      <c r="E9" s="1503"/>
      <c r="F9" s="1504"/>
      <c r="G9" s="322" t="s">
        <v>387</v>
      </c>
      <c r="H9" s="1850" t="s">
        <v>751</v>
      </c>
      <c r="I9" s="1870"/>
      <c r="J9" s="1871"/>
    </row>
    <row r="10" spans="1:18" ht="79.900000000000006" customHeight="1" x14ac:dyDescent="0.2">
      <c r="A10" s="321" t="s">
        <v>388</v>
      </c>
      <c r="B10" s="1514" t="s">
        <v>655</v>
      </c>
      <c r="C10" s="1515"/>
      <c r="D10" s="1515"/>
      <c r="E10" s="1515"/>
      <c r="F10" s="1516"/>
      <c r="G10" s="322" t="s">
        <v>389</v>
      </c>
      <c r="H10" s="1850" t="s">
        <v>752</v>
      </c>
      <c r="I10" s="1851"/>
      <c r="J10" s="1852"/>
    </row>
    <row r="11" spans="1:18" ht="87" customHeight="1" x14ac:dyDescent="0.2">
      <c r="A11" s="321" t="s">
        <v>390</v>
      </c>
      <c r="B11" s="1514" t="s">
        <v>753</v>
      </c>
      <c r="C11" s="1515"/>
      <c r="D11" s="1515"/>
      <c r="E11" s="1515"/>
      <c r="F11" s="1516"/>
      <c r="G11" s="322" t="s">
        <v>391</v>
      </c>
      <c r="H11" s="1850" t="s">
        <v>754</v>
      </c>
      <c r="I11" s="1872"/>
      <c r="J11" s="1873"/>
    </row>
    <row r="12" spans="1:18" ht="45" customHeight="1" x14ac:dyDescent="0.2">
      <c r="A12" s="321" t="s">
        <v>392</v>
      </c>
      <c r="B12" s="1514" t="s">
        <v>755</v>
      </c>
      <c r="C12" s="1515"/>
      <c r="D12" s="1515"/>
      <c r="E12" s="1515"/>
      <c r="F12" s="1516"/>
      <c r="G12" s="322" t="s">
        <v>393</v>
      </c>
      <c r="H12" s="1514" t="s">
        <v>34</v>
      </c>
      <c r="I12" s="1515"/>
      <c r="J12" s="1874"/>
    </row>
    <row r="13" spans="1:18" ht="45" customHeight="1" x14ac:dyDescent="0.2">
      <c r="A13" s="321" t="s">
        <v>394</v>
      </c>
      <c r="B13" s="1514" t="s">
        <v>660</v>
      </c>
      <c r="C13" s="1515"/>
      <c r="D13" s="1515"/>
      <c r="E13" s="1515"/>
      <c r="F13" s="1516"/>
      <c r="G13" s="322" t="s">
        <v>395</v>
      </c>
      <c r="H13" s="1514" t="s">
        <v>661</v>
      </c>
      <c r="I13" s="1515"/>
      <c r="J13" s="1874"/>
    </row>
    <row r="14" spans="1:18" ht="15.75" customHeight="1" x14ac:dyDescent="0.2">
      <c r="A14" s="1875" t="s">
        <v>396</v>
      </c>
      <c r="B14" s="1877">
        <v>0.95</v>
      </c>
      <c r="C14" s="1877"/>
      <c r="D14" s="1877"/>
      <c r="E14" s="1880" t="s">
        <v>397</v>
      </c>
      <c r="F14" s="1882">
        <v>0.9</v>
      </c>
      <c r="G14" s="1884" t="s">
        <v>398</v>
      </c>
      <c r="H14" s="1887" t="s">
        <v>662</v>
      </c>
      <c r="I14" s="1888"/>
      <c r="J14" s="1889"/>
      <c r="P14" s="323"/>
      <c r="Q14" s="323"/>
      <c r="R14" s="323"/>
    </row>
    <row r="15" spans="1:18" ht="15.75" customHeight="1" x14ac:dyDescent="0.2">
      <c r="A15" s="1875"/>
      <c r="B15" s="1878"/>
      <c r="C15" s="1878"/>
      <c r="D15" s="1878"/>
      <c r="E15" s="1880"/>
      <c r="F15" s="1882"/>
      <c r="G15" s="1885"/>
      <c r="H15" s="1890" t="s">
        <v>663</v>
      </c>
      <c r="I15" s="1890"/>
      <c r="J15" s="1891"/>
      <c r="P15" s="323"/>
      <c r="Q15" s="323"/>
      <c r="R15" s="323"/>
    </row>
    <row r="16" spans="1:18" ht="16.5" customHeight="1" thickBot="1" x14ac:dyDescent="0.25">
      <c r="A16" s="1876"/>
      <c r="B16" s="1879"/>
      <c r="C16" s="1879"/>
      <c r="D16" s="1879"/>
      <c r="E16" s="1881"/>
      <c r="F16" s="1883"/>
      <c r="G16" s="1886"/>
      <c r="H16" s="1892" t="s">
        <v>664</v>
      </c>
      <c r="I16" s="1892"/>
      <c r="J16" s="1893"/>
      <c r="P16" s="323"/>
      <c r="Q16" s="323"/>
      <c r="R16" s="323"/>
    </row>
    <row r="17" spans="1:18" x14ac:dyDescent="0.2">
      <c r="A17" s="324"/>
      <c r="B17" s="325"/>
      <c r="C17" s="326"/>
      <c r="D17" s="326"/>
      <c r="E17" s="324"/>
      <c r="F17" s="325"/>
      <c r="G17" s="324"/>
      <c r="H17" s="327"/>
      <c r="I17" s="327"/>
      <c r="J17" s="327"/>
      <c r="P17" s="323"/>
      <c r="Q17" s="323"/>
      <c r="R17" s="323"/>
    </row>
    <row r="18" spans="1:18" x14ac:dyDescent="0.2">
      <c r="A18" s="1894"/>
      <c r="B18" s="1895"/>
      <c r="C18" s="1895"/>
      <c r="D18" s="1895"/>
      <c r="E18" s="1895"/>
      <c r="F18" s="1895"/>
      <c r="G18" s="1895"/>
      <c r="H18" s="1895"/>
      <c r="I18" s="1895"/>
      <c r="J18" s="1896"/>
    </row>
    <row r="19" spans="1:18" ht="23.45" customHeight="1" x14ac:dyDescent="0.2">
      <c r="A19" s="1897"/>
      <c r="B19" s="1863" t="s">
        <v>378</v>
      </c>
      <c r="C19" s="1863"/>
      <c r="D19" s="1863"/>
      <c r="E19" s="1863"/>
      <c r="F19" s="1863"/>
      <c r="G19" s="1863"/>
      <c r="H19" s="1863"/>
      <c r="I19" s="1863"/>
      <c r="J19" s="1863"/>
    </row>
    <row r="20" spans="1:18" ht="23.45" customHeight="1" x14ac:dyDescent="0.2">
      <c r="A20" s="1897"/>
      <c r="B20" s="1864" t="s">
        <v>652</v>
      </c>
      <c r="C20" s="1864"/>
      <c r="D20" s="1864"/>
      <c r="E20" s="1864"/>
      <c r="F20" s="1864"/>
      <c r="G20" s="1864"/>
      <c r="H20" s="1864"/>
      <c r="I20" s="1864"/>
      <c r="J20" s="1864"/>
    </row>
    <row r="21" spans="1:18" ht="23.45" customHeight="1" thickBot="1" x14ac:dyDescent="0.25">
      <c r="A21" s="1897"/>
      <c r="B21" s="1864" t="s">
        <v>380</v>
      </c>
      <c r="C21" s="1864"/>
      <c r="D21" s="1864"/>
      <c r="E21" s="1864"/>
      <c r="F21" s="1864"/>
      <c r="G21" s="1864"/>
      <c r="H21" s="1864"/>
      <c r="I21" s="1864"/>
      <c r="J21" s="1864"/>
      <c r="L21" s="306"/>
      <c r="M21" s="306"/>
    </row>
    <row r="22" spans="1:18" ht="13.5" thickBot="1" x14ac:dyDescent="0.25">
      <c r="A22" s="1570" t="s">
        <v>402</v>
      </c>
      <c r="B22" s="1571"/>
      <c r="C22" s="1571"/>
      <c r="D22" s="1571"/>
      <c r="E22" s="1571"/>
      <c r="F22" s="1571"/>
      <c r="G22" s="1571"/>
      <c r="H22" s="1571"/>
      <c r="I22" s="1571"/>
      <c r="J22" s="1572"/>
      <c r="L22" s="306"/>
      <c r="M22" s="306"/>
    </row>
    <row r="23" spans="1:18" x14ac:dyDescent="0.2">
      <c r="A23" s="328" t="s">
        <v>403</v>
      </c>
      <c r="B23" s="329" t="s">
        <v>397</v>
      </c>
      <c r="C23" s="329" t="s">
        <v>404</v>
      </c>
      <c r="D23" s="330" t="s">
        <v>405</v>
      </c>
      <c r="E23" s="330" t="s">
        <v>406</v>
      </c>
      <c r="F23" s="1532" t="s">
        <v>407</v>
      </c>
      <c r="G23" s="1898"/>
      <c r="H23" s="330" t="s">
        <v>665</v>
      </c>
      <c r="I23" s="330" t="s">
        <v>666</v>
      </c>
      <c r="J23" s="331" t="s">
        <v>667</v>
      </c>
      <c r="L23" s="358"/>
      <c r="M23" s="306"/>
    </row>
    <row r="24" spans="1:18" ht="193.5" customHeight="1" x14ac:dyDescent="0.2">
      <c r="A24" s="359" t="s">
        <v>756</v>
      </c>
      <c r="B24" s="334">
        <v>0.9</v>
      </c>
      <c r="C24" s="360">
        <v>0.82250000000000001</v>
      </c>
      <c r="D24" s="335">
        <f t="shared" ref="D24:D29" si="0">C24/B24</f>
        <v>0.91388888888888886</v>
      </c>
      <c r="E24" s="361" t="s">
        <v>757</v>
      </c>
      <c r="F24" s="1984" t="s">
        <v>758</v>
      </c>
      <c r="G24" s="1985"/>
      <c r="H24" s="353" t="s">
        <v>759</v>
      </c>
      <c r="I24" s="912" t="s">
        <v>760</v>
      </c>
      <c r="J24" s="363"/>
      <c r="M24" s="306"/>
    </row>
    <row r="25" spans="1:18" ht="198" customHeight="1" x14ac:dyDescent="0.2">
      <c r="A25" s="359" t="s">
        <v>761</v>
      </c>
      <c r="B25" s="334">
        <v>0.9</v>
      </c>
      <c r="C25" s="1450">
        <v>0.99350000000000005</v>
      </c>
      <c r="D25" s="335">
        <f t="shared" si="0"/>
        <v>1.1038888888888889</v>
      </c>
      <c r="E25" s="361" t="s">
        <v>762</v>
      </c>
      <c r="F25" s="1986" t="s">
        <v>763</v>
      </c>
      <c r="G25" s="1987"/>
      <c r="H25" s="353" t="s">
        <v>759</v>
      </c>
      <c r="I25" s="364" t="s">
        <v>764</v>
      </c>
      <c r="J25" s="339"/>
      <c r="M25" s="306"/>
    </row>
    <row r="26" spans="1:18" ht="349.5" customHeight="1" x14ac:dyDescent="0.2">
      <c r="A26" s="365">
        <v>2013</v>
      </c>
      <c r="B26" s="334">
        <v>0.9</v>
      </c>
      <c r="C26" s="1451">
        <v>0.94320000000000004</v>
      </c>
      <c r="D26" s="335">
        <f t="shared" si="0"/>
        <v>1.048</v>
      </c>
      <c r="E26" s="366" t="s">
        <v>765</v>
      </c>
      <c r="F26" s="1986" t="s">
        <v>766</v>
      </c>
      <c r="G26" s="1987"/>
      <c r="H26" s="353" t="s">
        <v>759</v>
      </c>
      <c r="I26" s="364" t="s">
        <v>767</v>
      </c>
      <c r="J26" s="339"/>
      <c r="M26" s="306"/>
    </row>
    <row r="27" spans="1:18" ht="349.5" customHeight="1" x14ac:dyDescent="0.2">
      <c r="A27" s="367">
        <v>2014</v>
      </c>
      <c r="B27" s="334">
        <v>0.9</v>
      </c>
      <c r="C27" s="1451">
        <v>0.95</v>
      </c>
      <c r="D27" s="335">
        <f t="shared" si="0"/>
        <v>1.0555555555555556</v>
      </c>
      <c r="E27" s="1364" t="s">
        <v>768</v>
      </c>
      <c r="F27" s="1982" t="s">
        <v>766</v>
      </c>
      <c r="G27" s="1983"/>
      <c r="H27" s="1355" t="s">
        <v>759</v>
      </c>
      <c r="I27" s="912" t="s">
        <v>769</v>
      </c>
      <c r="J27" s="339"/>
      <c r="M27" s="306"/>
    </row>
    <row r="28" spans="1:18" ht="409.6" customHeight="1" x14ac:dyDescent="0.2">
      <c r="A28" s="367">
        <v>2015</v>
      </c>
      <c r="B28" s="334">
        <v>0.9</v>
      </c>
      <c r="C28" s="1451">
        <v>0.95</v>
      </c>
      <c r="D28" s="335">
        <f t="shared" si="0"/>
        <v>1.0555555555555556</v>
      </c>
      <c r="E28" s="1364" t="s">
        <v>770</v>
      </c>
      <c r="F28" s="1982" t="s">
        <v>771</v>
      </c>
      <c r="G28" s="1983"/>
      <c r="H28" s="1355" t="s">
        <v>759</v>
      </c>
      <c r="I28" s="912" t="s">
        <v>772</v>
      </c>
      <c r="J28" s="339"/>
      <c r="K28" s="344">
        <f>8187+374</f>
        <v>8561</v>
      </c>
      <c r="L28" s="344">
        <f>8144/K28*100</f>
        <v>95.129073706342709</v>
      </c>
      <c r="M28" s="306"/>
      <c r="O28" s="280" t="s">
        <v>773</v>
      </c>
    </row>
    <row r="29" spans="1:18" ht="318" customHeight="1" x14ac:dyDescent="0.2">
      <c r="A29" s="367">
        <v>2016</v>
      </c>
      <c r="B29" s="334">
        <v>0.9</v>
      </c>
      <c r="C29" s="1451">
        <v>0.99</v>
      </c>
      <c r="D29" s="335">
        <f t="shared" si="0"/>
        <v>1.0999999999999999</v>
      </c>
      <c r="E29" s="1364" t="s">
        <v>774</v>
      </c>
      <c r="F29" s="1982" t="s">
        <v>775</v>
      </c>
      <c r="G29" s="1983"/>
      <c r="H29" s="1355" t="s">
        <v>693</v>
      </c>
      <c r="I29" s="913" t="s">
        <v>776</v>
      </c>
      <c r="J29" s="531"/>
      <c r="K29" s="344">
        <f>8525/8607*100</f>
        <v>99.047287091901936</v>
      </c>
      <c r="L29" s="306"/>
      <c r="M29" s="306"/>
    </row>
    <row r="30" spans="1:18" customFormat="1" ht="352.5" customHeight="1" x14ac:dyDescent="0.2">
      <c r="A30" s="762">
        <v>2017</v>
      </c>
      <c r="B30" s="763">
        <v>0.9</v>
      </c>
      <c r="C30" s="1452">
        <v>0.99</v>
      </c>
      <c r="D30" s="764">
        <f>C30/B30</f>
        <v>1.0999999999999999</v>
      </c>
      <c r="E30" s="765" t="s">
        <v>777</v>
      </c>
      <c r="F30" s="1988" t="s">
        <v>778</v>
      </c>
      <c r="G30" s="1989"/>
      <c r="H30" s="766" t="s">
        <v>693</v>
      </c>
      <c r="I30" s="907" t="s">
        <v>779</v>
      </c>
      <c r="J30" s="767"/>
      <c r="K30" s="485">
        <f>8004+450</f>
        <v>8454</v>
      </c>
      <c r="L30" s="10">
        <v>8345</v>
      </c>
      <c r="M30" s="642">
        <f>+L30/K30*100</f>
        <v>98.710669505559494</v>
      </c>
    </row>
    <row r="31" spans="1:18" s="316" customFormat="1" ht="267.75" customHeight="1" x14ac:dyDescent="0.2">
      <c r="A31" s="495">
        <v>2018</v>
      </c>
      <c r="B31" s="637">
        <v>0.9</v>
      </c>
      <c r="C31" s="1453">
        <v>0.99</v>
      </c>
      <c r="D31" s="640">
        <f>C31/B31</f>
        <v>1.0999999999999999</v>
      </c>
      <c r="E31" s="475" t="s">
        <v>780</v>
      </c>
      <c r="F31" s="1972" t="s">
        <v>781</v>
      </c>
      <c r="G31" s="1973"/>
      <c r="H31" s="584" t="s">
        <v>693</v>
      </c>
      <c r="I31" s="226" t="s">
        <v>782</v>
      </c>
      <c r="J31" s="768"/>
      <c r="K31" s="769"/>
      <c r="L31" s="578"/>
      <c r="M31" s="770"/>
    </row>
    <row r="32" spans="1:18" customFormat="1" ht="267.75" customHeight="1" x14ac:dyDescent="0.2">
      <c r="A32" s="771">
        <v>2019</v>
      </c>
      <c r="B32" s="637">
        <v>0.95</v>
      </c>
      <c r="C32" s="1453">
        <v>0.99</v>
      </c>
      <c r="D32" s="640">
        <f>C32/B32</f>
        <v>1.0421052631578949</v>
      </c>
      <c r="E32" s="475" t="s">
        <v>783</v>
      </c>
      <c r="F32" s="1972" t="s">
        <v>784</v>
      </c>
      <c r="G32" s="1973"/>
      <c r="H32" s="584" t="s">
        <v>693</v>
      </c>
      <c r="I32" s="226" t="s">
        <v>785</v>
      </c>
      <c r="J32" s="768"/>
      <c r="K32" s="485"/>
      <c r="L32" s="10"/>
      <c r="M32" s="642"/>
    </row>
    <row r="33" spans="1:13" s="41" customFormat="1" ht="192" customHeight="1" x14ac:dyDescent="0.2">
      <c r="A33" s="577">
        <v>2020</v>
      </c>
      <c r="B33" s="643">
        <v>0.95</v>
      </c>
      <c r="C33" s="1449">
        <v>0.98</v>
      </c>
      <c r="D33" s="1012">
        <f>C33/B33</f>
        <v>1.0315789473684212</v>
      </c>
      <c r="E33" s="1006" t="s">
        <v>786</v>
      </c>
      <c r="F33" s="1980" t="s">
        <v>787</v>
      </c>
      <c r="G33" s="1981"/>
      <c r="H33" s="442" t="s">
        <v>693</v>
      </c>
      <c r="I33" s="442" t="s">
        <v>788</v>
      </c>
      <c r="J33" s="498"/>
      <c r="M33" s="660"/>
    </row>
    <row r="34" spans="1:13" ht="249.75" customHeight="1" x14ac:dyDescent="0.2">
      <c r="A34" s="1454">
        <v>2021</v>
      </c>
      <c r="B34" s="1159">
        <v>0.95</v>
      </c>
      <c r="C34" s="1453">
        <v>0.92900000000000005</v>
      </c>
      <c r="D34" s="640">
        <f>C34/B34</f>
        <v>0.97789473684210537</v>
      </c>
      <c r="E34" s="1027" t="s">
        <v>1895</v>
      </c>
      <c r="F34" s="1978" t="s">
        <v>1896</v>
      </c>
      <c r="G34" s="1979"/>
      <c r="H34" s="226" t="s">
        <v>693</v>
      </c>
      <c r="I34" s="1149" t="s">
        <v>1897</v>
      </c>
      <c r="J34" s="1455"/>
    </row>
  </sheetData>
  <mergeCells count="47">
    <mergeCell ref="F32:G32"/>
    <mergeCell ref="F31:G31"/>
    <mergeCell ref="F29:G29"/>
    <mergeCell ref="F23:G23"/>
    <mergeCell ref="F24:G24"/>
    <mergeCell ref="F25:G25"/>
    <mergeCell ref="F26:G26"/>
    <mergeCell ref="F27:G27"/>
    <mergeCell ref="F28:G28"/>
    <mergeCell ref="F30:G30"/>
    <mergeCell ref="B13:F13"/>
    <mergeCell ref="H13:J13"/>
    <mergeCell ref="A22:J22"/>
    <mergeCell ref="A14:A16"/>
    <mergeCell ref="B14:D16"/>
    <mergeCell ref="E14:E16"/>
    <mergeCell ref="F14:F16"/>
    <mergeCell ref="G14:G16"/>
    <mergeCell ref="H14:J14"/>
    <mergeCell ref="H15:J15"/>
    <mergeCell ref="H16:J16"/>
    <mergeCell ref="A18:J18"/>
    <mergeCell ref="A19:A21"/>
    <mergeCell ref="B19:J19"/>
    <mergeCell ref="B20:J20"/>
    <mergeCell ref="B21:J21"/>
    <mergeCell ref="E6:E7"/>
    <mergeCell ref="B11:F11"/>
    <mergeCell ref="H11:J11"/>
    <mergeCell ref="B12:F12"/>
    <mergeCell ref="H12:J12"/>
    <mergeCell ref="F34:G34"/>
    <mergeCell ref="F33:G33"/>
    <mergeCell ref="A1:J1"/>
    <mergeCell ref="A2:A4"/>
    <mergeCell ref="B2:J2"/>
    <mergeCell ref="B3:J3"/>
    <mergeCell ref="B4:J4"/>
    <mergeCell ref="A5:J5"/>
    <mergeCell ref="F6:H7"/>
    <mergeCell ref="A8:J8"/>
    <mergeCell ref="B9:F9"/>
    <mergeCell ref="H9:J9"/>
    <mergeCell ref="B10:F10"/>
    <mergeCell ref="H10:J10"/>
    <mergeCell ref="A6:A7"/>
    <mergeCell ref="B6:D7"/>
  </mergeCells>
  <dataValidations count="3">
    <dataValidation type="list" allowBlank="1" showInputMessage="1" showErrorMessage="1" errorTitle="Seleccione un valor de la lista" sqref="J6" xr:uid="{00000000-0002-0000-1800-000000000000}">
      <formula1>$K$1:$K$3</formula1>
    </dataValidation>
    <dataValidation allowBlank="1" showInputMessage="1" showErrorMessage="1" errorTitle="Seleccionar un valor de la lista" sqref="E24:E32 E34" xr:uid="{00000000-0002-0000-1800-000001000000}"/>
    <dataValidation type="list" allowBlank="1" showInputMessage="1" showErrorMessage="1" sqref="J24:J32 J34" xr:uid="{00000000-0002-0000-1800-000002000000}">
      <formula1>$M$1:$M$4</formula1>
    </dataValidation>
  </dataValidations>
  <printOptions horizontalCentered="1"/>
  <pageMargins left="0.59055118110236227" right="0.59055118110236227" top="0.59055118110236227" bottom="0.59055118110236227" header="0.31496062992125984" footer="0.31496062992125984"/>
  <pageSetup scale="65" orientation="landscape" horizontalDpi="1200" verticalDpi="1200" r:id="rId1"/>
  <rowBreaks count="2" manualBreakCount="2">
    <brk id="16" max="9" man="1"/>
    <brk id="28" max="9" man="1"/>
  </rowBreaks>
  <drawing r:id="rId2"/>
  <legacyDrawing r:id="rId3"/>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L32"/>
  <sheetViews>
    <sheetView showGridLines="0" topLeftCell="A5" workbookViewId="0">
      <selection activeCell="A5" sqref="A5:J5"/>
    </sheetView>
  </sheetViews>
  <sheetFormatPr baseColWidth="10" defaultColWidth="11.42578125" defaultRowHeight="12.75" x14ac:dyDescent="0.2"/>
  <cols>
    <col min="1" max="1" width="11.42578125" style="280"/>
    <col min="2" max="2" width="7.28515625" style="280" customWidth="1"/>
    <col min="3" max="3" width="8.5703125" style="280" customWidth="1"/>
    <col min="4" max="4" width="8.85546875" style="280" customWidth="1"/>
    <col min="5" max="5" width="25.85546875" style="280" customWidth="1"/>
    <col min="6" max="6" width="11.42578125" style="280"/>
    <col min="7" max="7" width="33.5703125" style="280" customWidth="1"/>
    <col min="8" max="8" width="12.42578125" style="280" customWidth="1"/>
    <col min="9" max="11" width="11.42578125" style="280"/>
    <col min="12" max="12" width="18.42578125" style="280" customWidth="1"/>
    <col min="13" max="16384" width="11.42578125" style="280"/>
  </cols>
  <sheetData>
    <row r="1" spans="1:12" ht="13.5" thickBot="1" x14ac:dyDescent="0.25">
      <c r="A1" s="1995"/>
      <c r="B1" s="1860"/>
      <c r="C1" s="1860"/>
      <c r="D1" s="1860"/>
      <c r="E1" s="1860"/>
      <c r="F1" s="1860"/>
      <c r="G1" s="1860"/>
      <c r="H1" s="1860"/>
      <c r="I1" s="1860"/>
      <c r="J1" s="1861"/>
    </row>
    <row r="2" spans="1:12" ht="24.75" customHeight="1" x14ac:dyDescent="0.2">
      <c r="A2" s="1996"/>
      <c r="B2" s="1863" t="s">
        <v>378</v>
      </c>
      <c r="C2" s="1863"/>
      <c r="D2" s="1863"/>
      <c r="E2" s="1863"/>
      <c r="F2" s="1863"/>
      <c r="G2" s="1863"/>
      <c r="H2" s="1863"/>
      <c r="I2" s="1863"/>
      <c r="J2" s="1863"/>
      <c r="L2" s="317"/>
    </row>
    <row r="3" spans="1:12" ht="26.25" customHeight="1" x14ac:dyDescent="0.2">
      <c r="A3" s="1997"/>
      <c r="B3" s="1864" t="s">
        <v>652</v>
      </c>
      <c r="C3" s="1864"/>
      <c r="D3" s="1864"/>
      <c r="E3" s="1864"/>
      <c r="F3" s="1864"/>
      <c r="G3" s="1864"/>
      <c r="H3" s="1864"/>
      <c r="I3" s="1864"/>
      <c r="J3" s="1864"/>
      <c r="L3" s="317"/>
    </row>
    <row r="4" spans="1:12" ht="39" customHeight="1" thickBot="1" x14ac:dyDescent="0.25">
      <c r="A4" s="1998"/>
      <c r="B4" s="1864" t="s">
        <v>380</v>
      </c>
      <c r="C4" s="1864"/>
      <c r="D4" s="1864"/>
      <c r="E4" s="1864"/>
      <c r="F4" s="1864"/>
      <c r="G4" s="1864"/>
      <c r="H4" s="1864"/>
      <c r="I4" s="1864"/>
      <c r="J4" s="1864"/>
    </row>
    <row r="5" spans="1:12" x14ac:dyDescent="0.2">
      <c r="A5" s="1865" t="s">
        <v>381</v>
      </c>
      <c r="B5" s="1866"/>
      <c r="C5" s="1866"/>
      <c r="D5" s="1866"/>
      <c r="E5" s="1866"/>
      <c r="F5" s="1866"/>
      <c r="G5" s="1866"/>
      <c r="H5" s="1866"/>
      <c r="I5" s="1866"/>
      <c r="J5" s="1867"/>
    </row>
    <row r="6" spans="1:12" ht="25.5" x14ac:dyDescent="0.2">
      <c r="A6" s="1523" t="s">
        <v>342</v>
      </c>
      <c r="B6" s="1853" t="s">
        <v>258</v>
      </c>
      <c r="C6" s="1854"/>
      <c r="D6" s="1855"/>
      <c r="E6" s="1531" t="s">
        <v>343</v>
      </c>
      <c r="F6" s="1525" t="s">
        <v>259</v>
      </c>
      <c r="G6" s="1526"/>
      <c r="H6" s="1527"/>
      <c r="I6" s="318" t="s">
        <v>382</v>
      </c>
      <c r="J6" s="319" t="s">
        <v>383</v>
      </c>
    </row>
    <row r="7" spans="1:12" ht="38.25" x14ac:dyDescent="0.2">
      <c r="A7" s="1524"/>
      <c r="B7" s="1856"/>
      <c r="C7" s="1857"/>
      <c r="D7" s="1858"/>
      <c r="E7" s="1532"/>
      <c r="F7" s="1528"/>
      <c r="G7" s="1529"/>
      <c r="H7" s="1530"/>
      <c r="I7" s="320" t="s">
        <v>384</v>
      </c>
      <c r="J7" s="513" t="s">
        <v>385</v>
      </c>
    </row>
    <row r="8" spans="1:12" x14ac:dyDescent="0.2">
      <c r="A8" s="1868"/>
      <c r="B8" s="1562"/>
      <c r="C8" s="1562"/>
      <c r="D8" s="1562"/>
      <c r="E8" s="1562"/>
      <c r="F8" s="1562"/>
      <c r="G8" s="1562"/>
      <c r="H8" s="1562"/>
      <c r="I8" s="1562"/>
      <c r="J8" s="1869"/>
    </row>
    <row r="9" spans="1:12" ht="38.25" x14ac:dyDescent="0.2">
      <c r="A9" s="321" t="s">
        <v>386</v>
      </c>
      <c r="B9" s="1990" t="s">
        <v>789</v>
      </c>
      <c r="C9" s="1991"/>
      <c r="D9" s="1991"/>
      <c r="E9" s="1991"/>
      <c r="F9" s="1966"/>
      <c r="G9" s="322" t="s">
        <v>387</v>
      </c>
      <c r="H9" s="1992" t="s">
        <v>790</v>
      </c>
      <c r="I9" s="1993"/>
      <c r="J9" s="1994"/>
    </row>
    <row r="10" spans="1:12" ht="25.5" x14ac:dyDescent="0.2">
      <c r="A10" s="321" t="s">
        <v>388</v>
      </c>
      <c r="B10" s="1514" t="s">
        <v>655</v>
      </c>
      <c r="C10" s="1515"/>
      <c r="D10" s="1515"/>
      <c r="E10" s="1515"/>
      <c r="F10" s="1516"/>
      <c r="G10" s="322" t="s">
        <v>389</v>
      </c>
      <c r="H10" s="1999" t="s">
        <v>791</v>
      </c>
      <c r="I10" s="2000"/>
      <c r="J10" s="2001"/>
    </row>
    <row r="11" spans="1:12" ht="38.25" x14ac:dyDescent="0.2">
      <c r="A11" s="321" t="s">
        <v>390</v>
      </c>
      <c r="B11" s="1514" t="s">
        <v>792</v>
      </c>
      <c r="C11" s="1515"/>
      <c r="D11" s="1515"/>
      <c r="E11" s="1515"/>
      <c r="F11" s="1516"/>
      <c r="G11" s="322" t="s">
        <v>391</v>
      </c>
      <c r="H11" s="1850" t="s">
        <v>793</v>
      </c>
      <c r="I11" s="1872"/>
      <c r="J11" s="1873"/>
    </row>
    <row r="12" spans="1:12" ht="25.5" x14ac:dyDescent="0.2">
      <c r="A12" s="321" t="s">
        <v>392</v>
      </c>
      <c r="B12" s="1990" t="s">
        <v>794</v>
      </c>
      <c r="C12" s="2002"/>
      <c r="D12" s="2002"/>
      <c r="E12" s="2002"/>
      <c r="F12" s="2003"/>
      <c r="G12" s="322" t="s">
        <v>393</v>
      </c>
      <c r="H12" s="1514" t="s">
        <v>34</v>
      </c>
      <c r="I12" s="1515"/>
      <c r="J12" s="1874"/>
    </row>
    <row r="13" spans="1:12" ht="51" x14ac:dyDescent="0.2">
      <c r="A13" s="321" t="s">
        <v>394</v>
      </c>
      <c r="B13" s="1514" t="s">
        <v>660</v>
      </c>
      <c r="C13" s="1515"/>
      <c r="D13" s="1515"/>
      <c r="E13" s="1515"/>
      <c r="F13" s="1516"/>
      <c r="G13" s="322" t="s">
        <v>395</v>
      </c>
      <c r="H13" s="1514" t="s">
        <v>795</v>
      </c>
      <c r="I13" s="1515"/>
      <c r="J13" s="1874"/>
    </row>
    <row r="14" spans="1:12" ht="15.75" x14ac:dyDescent="0.2">
      <c r="A14" s="1875" t="s">
        <v>396</v>
      </c>
      <c r="B14" s="1877">
        <v>0.99</v>
      </c>
      <c r="C14" s="1877"/>
      <c r="D14" s="1877"/>
      <c r="E14" s="1880" t="s">
        <v>397</v>
      </c>
      <c r="F14" s="1882">
        <v>1</v>
      </c>
      <c r="G14" s="1884" t="s">
        <v>398</v>
      </c>
      <c r="H14" s="1887" t="s">
        <v>662</v>
      </c>
      <c r="I14" s="1888"/>
      <c r="J14" s="1889"/>
    </row>
    <row r="15" spans="1:12" ht="15.75" x14ac:dyDescent="0.2">
      <c r="A15" s="1875"/>
      <c r="B15" s="1878"/>
      <c r="C15" s="1878"/>
      <c r="D15" s="1878"/>
      <c r="E15" s="1880"/>
      <c r="F15" s="1882"/>
      <c r="G15" s="1885"/>
      <c r="H15" s="1890" t="s">
        <v>663</v>
      </c>
      <c r="I15" s="1890"/>
      <c r="J15" s="1891"/>
    </row>
    <row r="16" spans="1:12" ht="16.5" thickBot="1" x14ac:dyDescent="0.25">
      <c r="A16" s="1876"/>
      <c r="B16" s="1879"/>
      <c r="C16" s="1879"/>
      <c r="D16" s="1879"/>
      <c r="E16" s="1881"/>
      <c r="F16" s="1883"/>
      <c r="G16" s="1886"/>
      <c r="H16" s="1892" t="s">
        <v>664</v>
      </c>
      <c r="I16" s="1892"/>
      <c r="J16" s="1893"/>
    </row>
    <row r="17" spans="1:10" x14ac:dyDescent="0.2">
      <c r="A17" s="324"/>
      <c r="B17" s="325"/>
      <c r="C17" s="326"/>
      <c r="D17" s="326"/>
      <c r="E17" s="324"/>
      <c r="F17" s="325"/>
      <c r="G17" s="324"/>
      <c r="H17" s="327"/>
      <c r="I17" s="327"/>
      <c r="J17" s="327"/>
    </row>
    <row r="18" spans="1:10" x14ac:dyDescent="0.2">
      <c r="A18" s="1894"/>
      <c r="B18" s="1895"/>
      <c r="C18" s="1895"/>
      <c r="D18" s="1895"/>
      <c r="E18" s="1895"/>
      <c r="F18" s="1895"/>
      <c r="G18" s="1895"/>
      <c r="H18" s="1895"/>
      <c r="I18" s="1895"/>
      <c r="J18" s="1896"/>
    </row>
    <row r="19" spans="1:10" ht="23.25" customHeight="1" x14ac:dyDescent="0.2">
      <c r="A19" s="1897"/>
      <c r="B19" s="1863" t="s">
        <v>378</v>
      </c>
      <c r="C19" s="1863"/>
      <c r="D19" s="1863"/>
      <c r="E19" s="1863"/>
      <c r="F19" s="1863"/>
      <c r="G19" s="1863"/>
      <c r="H19" s="1863"/>
      <c r="I19" s="1863"/>
      <c r="J19" s="1863"/>
    </row>
    <row r="20" spans="1:10" ht="21.75" customHeight="1" x14ac:dyDescent="0.2">
      <c r="A20" s="1897"/>
      <c r="B20" s="1864" t="s">
        <v>652</v>
      </c>
      <c r="C20" s="1864"/>
      <c r="D20" s="1864"/>
      <c r="E20" s="1864"/>
      <c r="F20" s="1864"/>
      <c r="G20" s="1864"/>
      <c r="H20" s="1864"/>
      <c r="I20" s="1864"/>
      <c r="J20" s="1864"/>
    </row>
    <row r="21" spans="1:10" ht="23.25" customHeight="1" thickBot="1" x14ac:dyDescent="0.25">
      <c r="A21" s="1897"/>
      <c r="B21" s="1864" t="s">
        <v>380</v>
      </c>
      <c r="C21" s="1864"/>
      <c r="D21" s="1864"/>
      <c r="E21" s="1864"/>
      <c r="F21" s="1864"/>
      <c r="G21" s="1864"/>
      <c r="H21" s="1864"/>
      <c r="I21" s="1864"/>
      <c r="J21" s="1864"/>
    </row>
    <row r="22" spans="1:10" ht="13.5" thickBot="1" x14ac:dyDescent="0.25">
      <c r="A22" s="1570" t="s">
        <v>402</v>
      </c>
      <c r="B22" s="1571"/>
      <c r="C22" s="1571"/>
      <c r="D22" s="1571"/>
      <c r="E22" s="1571"/>
      <c r="F22" s="1571"/>
      <c r="G22" s="1571"/>
      <c r="H22" s="1571"/>
      <c r="I22" s="1571"/>
      <c r="J22" s="1572"/>
    </row>
    <row r="23" spans="1:10" ht="25.5" x14ac:dyDescent="0.2">
      <c r="A23" s="328" t="s">
        <v>403</v>
      </c>
      <c r="B23" s="329" t="s">
        <v>397</v>
      </c>
      <c r="C23" s="329" t="s">
        <v>404</v>
      </c>
      <c r="D23" s="330" t="s">
        <v>405</v>
      </c>
      <c r="E23" s="330" t="s">
        <v>406</v>
      </c>
      <c r="F23" s="1532" t="s">
        <v>407</v>
      </c>
      <c r="G23" s="1898"/>
      <c r="H23" s="330" t="s">
        <v>665</v>
      </c>
      <c r="I23" s="330" t="s">
        <v>666</v>
      </c>
      <c r="J23" s="331" t="s">
        <v>667</v>
      </c>
    </row>
    <row r="24" spans="1:10" ht="261.75" customHeight="1" x14ac:dyDescent="0.2">
      <c r="A24" s="365" t="s">
        <v>675</v>
      </c>
      <c r="B24" s="524">
        <v>1</v>
      </c>
      <c r="C24" s="588">
        <v>2.1000000000000001E-2</v>
      </c>
      <c r="D24" s="524">
        <f>C24/B24</f>
        <v>2.1000000000000001E-2</v>
      </c>
      <c r="E24" s="354" t="s">
        <v>796</v>
      </c>
      <c r="F24" s="1965" t="s">
        <v>797</v>
      </c>
      <c r="G24" s="1966"/>
      <c r="H24" s="353" t="s">
        <v>798</v>
      </c>
      <c r="I24" s="365">
        <v>2013</v>
      </c>
      <c r="J24" s="411"/>
    </row>
    <row r="25" spans="1:10" ht="301.5" customHeight="1" x14ac:dyDescent="0.2">
      <c r="A25" s="541" t="s">
        <v>729</v>
      </c>
      <c r="B25" s="515">
        <v>1</v>
      </c>
      <c r="C25" s="589">
        <v>0.95779999999999998</v>
      </c>
      <c r="D25" s="335">
        <f>C25/B25</f>
        <v>0.95779999999999998</v>
      </c>
      <c r="E25" s="366" t="s">
        <v>799</v>
      </c>
      <c r="F25" s="2007" t="s">
        <v>800</v>
      </c>
      <c r="G25" s="2008"/>
      <c r="H25" s="337" t="s">
        <v>798</v>
      </c>
      <c r="I25" s="544" t="s">
        <v>801</v>
      </c>
      <c r="J25" s="339"/>
    </row>
    <row r="26" spans="1:10" ht="114.75" x14ac:dyDescent="0.2">
      <c r="A26" s="541" t="s">
        <v>687</v>
      </c>
      <c r="B26" s="515">
        <v>1</v>
      </c>
      <c r="C26" s="516">
        <f>1902/1912</f>
        <v>0.99476987447698739</v>
      </c>
      <c r="D26" s="590">
        <f>C26/B26</f>
        <v>0.99476987447698739</v>
      </c>
      <c r="E26" s="337" t="s">
        <v>802</v>
      </c>
      <c r="F26" s="2009" t="s">
        <v>803</v>
      </c>
      <c r="G26" s="2010"/>
      <c r="H26" s="353" t="s">
        <v>804</v>
      </c>
      <c r="I26" s="531"/>
      <c r="J26" s="339"/>
    </row>
    <row r="27" spans="1:10" ht="187.5" customHeight="1" x14ac:dyDescent="0.2">
      <c r="A27" s="411" t="s">
        <v>730</v>
      </c>
      <c r="B27" s="528">
        <v>1</v>
      </c>
      <c r="C27" s="516">
        <f>1678/1672</f>
        <v>1.0035885167464116</v>
      </c>
      <c r="D27" s="528">
        <f>C27/B27</f>
        <v>1.0035885167464116</v>
      </c>
      <c r="E27" s="337" t="s">
        <v>805</v>
      </c>
      <c r="F27" s="1986" t="s">
        <v>806</v>
      </c>
      <c r="G27" s="1987"/>
      <c r="H27" s="353" t="s">
        <v>804</v>
      </c>
      <c r="I27" s="753">
        <v>42675</v>
      </c>
      <c r="J27" s="531"/>
    </row>
    <row r="28" spans="1:10" ht="221.25" customHeight="1" x14ac:dyDescent="0.2">
      <c r="A28" s="411" t="s">
        <v>695</v>
      </c>
      <c r="B28" s="528">
        <v>1</v>
      </c>
      <c r="C28" s="516">
        <v>1.07</v>
      </c>
      <c r="D28" s="528">
        <v>1.07</v>
      </c>
      <c r="E28" s="337" t="s">
        <v>807</v>
      </c>
      <c r="F28" s="1984" t="s">
        <v>808</v>
      </c>
      <c r="G28" s="2006"/>
      <c r="H28" s="353" t="s">
        <v>809</v>
      </c>
      <c r="I28" s="753">
        <v>43040</v>
      </c>
      <c r="J28" s="531"/>
    </row>
    <row r="29" spans="1:10" ht="234" customHeight="1" x14ac:dyDescent="0.2">
      <c r="A29" s="411" t="s">
        <v>698</v>
      </c>
      <c r="B29" s="528">
        <v>1</v>
      </c>
      <c r="C29" s="516">
        <v>1.04</v>
      </c>
      <c r="D29" s="528">
        <v>1.04</v>
      </c>
      <c r="E29" s="337" t="s">
        <v>810</v>
      </c>
      <c r="F29" s="2004" t="s">
        <v>811</v>
      </c>
      <c r="G29" s="2005"/>
      <c r="H29" s="353" t="s">
        <v>812</v>
      </c>
      <c r="I29" s="753">
        <v>43435</v>
      </c>
      <c r="J29" s="531"/>
    </row>
    <row r="30" spans="1:10" ht="170.25" customHeight="1" x14ac:dyDescent="0.2">
      <c r="A30" s="411" t="s">
        <v>700</v>
      </c>
      <c r="B30" s="528">
        <v>1</v>
      </c>
      <c r="C30" s="516">
        <v>1.04</v>
      </c>
      <c r="D30" s="528">
        <v>1.04</v>
      </c>
      <c r="E30" s="337" t="s">
        <v>813</v>
      </c>
      <c r="F30" s="2004" t="s">
        <v>814</v>
      </c>
      <c r="G30" s="2005"/>
      <c r="H30" s="353" t="s">
        <v>812</v>
      </c>
      <c r="I30" s="909">
        <v>43800</v>
      </c>
      <c r="J30" s="531"/>
    </row>
    <row r="31" spans="1:10" ht="153.75" customHeight="1" x14ac:dyDescent="0.2">
      <c r="A31" s="411" t="s">
        <v>701</v>
      </c>
      <c r="B31" s="528">
        <v>1</v>
      </c>
      <c r="C31" s="516">
        <v>1</v>
      </c>
      <c r="D31" s="528">
        <v>1</v>
      </c>
      <c r="E31" s="337" t="s">
        <v>815</v>
      </c>
      <c r="F31" s="2004" t="s">
        <v>816</v>
      </c>
      <c r="G31" s="2005"/>
      <c r="H31" s="353" t="s">
        <v>812</v>
      </c>
      <c r="I31" s="753"/>
      <c r="J31" s="531"/>
    </row>
    <row r="32" spans="1:10" ht="15.75" customHeight="1" x14ac:dyDescent="0.2">
      <c r="A32" s="306"/>
      <c r="B32" s="306"/>
      <c r="C32" s="306"/>
      <c r="D32" s="306"/>
      <c r="E32" s="306"/>
      <c r="F32" s="306"/>
      <c r="G32" s="306"/>
      <c r="H32" s="306"/>
      <c r="I32" s="306"/>
      <c r="J32" s="306"/>
    </row>
  </sheetData>
  <mergeCells count="44">
    <mergeCell ref="F30:G30"/>
    <mergeCell ref="F31:G31"/>
    <mergeCell ref="F28:G28"/>
    <mergeCell ref="F29:G29"/>
    <mergeCell ref="F23:G23"/>
    <mergeCell ref="F24:G24"/>
    <mergeCell ref="F25:G25"/>
    <mergeCell ref="F26:G26"/>
    <mergeCell ref="F27:G27"/>
    <mergeCell ref="A22:J22"/>
    <mergeCell ref="B13:F13"/>
    <mergeCell ref="H13:J13"/>
    <mergeCell ref="A14:A16"/>
    <mergeCell ref="B14:D16"/>
    <mergeCell ref="E14:E16"/>
    <mergeCell ref="F14:F16"/>
    <mergeCell ref="G14:G16"/>
    <mergeCell ref="H14:J14"/>
    <mergeCell ref="H15:J15"/>
    <mergeCell ref="H16:J16"/>
    <mergeCell ref="A18:J18"/>
    <mergeCell ref="A19:A21"/>
    <mergeCell ref="B19:J19"/>
    <mergeCell ref="B20:J20"/>
    <mergeCell ref="B21:J21"/>
    <mergeCell ref="B10:F10"/>
    <mergeCell ref="H10:J10"/>
    <mergeCell ref="B11:F11"/>
    <mergeCell ref="H11:J11"/>
    <mergeCell ref="B12:F12"/>
    <mergeCell ref="H12:J12"/>
    <mergeCell ref="B9:F9"/>
    <mergeCell ref="H9:J9"/>
    <mergeCell ref="A1:J1"/>
    <mergeCell ref="A2:A4"/>
    <mergeCell ref="B2:J2"/>
    <mergeCell ref="B3:J3"/>
    <mergeCell ref="B4:J4"/>
    <mergeCell ref="A5:J5"/>
    <mergeCell ref="A6:A7"/>
    <mergeCell ref="B6:D7"/>
    <mergeCell ref="E6:E7"/>
    <mergeCell ref="F6:H7"/>
    <mergeCell ref="A8:J8"/>
  </mergeCells>
  <dataValidations count="4">
    <dataValidation type="list" allowBlank="1" showInputMessage="1" showErrorMessage="1" sqref="J24:J26" xr:uid="{00000000-0002-0000-1900-000000000000}">
      <formula1>$M$1:$M$4</formula1>
    </dataValidation>
    <dataValidation type="list" allowBlank="1" showInputMessage="1" showErrorMessage="1" errorTitle="Seleccione un valor de la lista" sqref="J7" xr:uid="{00000000-0002-0000-1900-000001000000}">
      <formula1>$L$1:$L$2</formula1>
    </dataValidation>
    <dataValidation type="list" allowBlank="1" showInputMessage="1" showErrorMessage="1" errorTitle="Seleccione un valor de la lista" sqref="J6" xr:uid="{00000000-0002-0000-1900-000002000000}">
      <formula1>$K$1:$K$3</formula1>
    </dataValidation>
    <dataValidation allowBlank="1" showInputMessage="1" showErrorMessage="1" errorTitle="Seleccionar un valor de la lista" sqref="E25:E26" xr:uid="{00000000-0002-0000-1900-000003000000}"/>
  </dataValidations>
  <pageMargins left="0.7" right="0.7" top="0.75" bottom="0.75" header="0.3" footer="0.3"/>
  <drawing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FF00"/>
  </sheetPr>
  <dimension ref="A1:R34"/>
  <sheetViews>
    <sheetView showGridLines="0" topLeftCell="A5" zoomScale="90" zoomScaleNormal="90" zoomScaleSheetLayoutView="100" workbookViewId="0">
      <selection activeCell="E33" sqref="E33"/>
    </sheetView>
  </sheetViews>
  <sheetFormatPr baseColWidth="10" defaultColWidth="11.42578125" defaultRowHeight="12.75" x14ac:dyDescent="0.2"/>
  <cols>
    <col min="1" max="1" width="20.85546875" style="280" customWidth="1"/>
    <col min="2" max="4" width="10" style="280" customWidth="1"/>
    <col min="5" max="5" width="50.140625" style="280" customWidth="1"/>
    <col min="6" max="6" width="35.28515625" style="280" customWidth="1"/>
    <col min="7" max="7" width="36.85546875" style="280" customWidth="1"/>
    <col min="8" max="8" width="19" style="280" customWidth="1"/>
    <col min="9" max="9" width="16.140625" style="280" customWidth="1"/>
    <col min="10" max="10" width="19" style="911" customWidth="1"/>
    <col min="11" max="11" width="11.42578125" style="280"/>
    <col min="12" max="12" width="20" style="280" customWidth="1"/>
    <col min="13" max="16384" width="11.42578125" style="280"/>
  </cols>
  <sheetData>
    <row r="1" spans="1:18" ht="15" thickBot="1" x14ac:dyDescent="0.25">
      <c r="A1" s="1995"/>
      <c r="B1" s="1860"/>
      <c r="C1" s="1860"/>
      <c r="D1" s="1860"/>
      <c r="E1" s="1860"/>
      <c r="F1" s="1860"/>
      <c r="G1" s="1860"/>
      <c r="H1" s="1860"/>
      <c r="I1" s="1860"/>
      <c r="J1" s="1861"/>
      <c r="K1" s="317"/>
      <c r="L1" s="317"/>
      <c r="M1" s="317"/>
    </row>
    <row r="2" spans="1:18" ht="24" customHeight="1" x14ac:dyDescent="0.2">
      <c r="A2" s="1996"/>
      <c r="B2" s="1863" t="s">
        <v>378</v>
      </c>
      <c r="C2" s="1863"/>
      <c r="D2" s="1863"/>
      <c r="E2" s="1863"/>
      <c r="F2" s="1863"/>
      <c r="G2" s="1863"/>
      <c r="H2" s="1863"/>
      <c r="I2" s="1863"/>
      <c r="J2" s="1863"/>
      <c r="K2" s="317"/>
      <c r="L2" s="317"/>
      <c r="M2" s="317"/>
    </row>
    <row r="3" spans="1:18" ht="24" customHeight="1" x14ac:dyDescent="0.2">
      <c r="A3" s="1997"/>
      <c r="B3" s="1864" t="s">
        <v>652</v>
      </c>
      <c r="C3" s="1864"/>
      <c r="D3" s="1864"/>
      <c r="E3" s="1864"/>
      <c r="F3" s="1864"/>
      <c r="G3" s="1864"/>
      <c r="H3" s="1864"/>
      <c r="I3" s="1864"/>
      <c r="J3" s="1864"/>
      <c r="K3" s="317"/>
      <c r="L3" s="317"/>
      <c r="M3" s="317"/>
    </row>
    <row r="4" spans="1:18" ht="24" customHeight="1" thickBot="1" x14ac:dyDescent="0.25">
      <c r="A4" s="1998"/>
      <c r="B4" s="1864" t="s">
        <v>380</v>
      </c>
      <c r="C4" s="1864"/>
      <c r="D4" s="1864"/>
      <c r="E4" s="1864"/>
      <c r="F4" s="1864"/>
      <c r="G4" s="1864"/>
      <c r="H4" s="1864"/>
      <c r="I4" s="1864"/>
      <c r="J4" s="1864"/>
      <c r="L4" s="317"/>
      <c r="M4" s="317"/>
    </row>
    <row r="5" spans="1:18" ht="14.25" x14ac:dyDescent="0.2">
      <c r="A5" s="1865" t="s">
        <v>381</v>
      </c>
      <c r="B5" s="1866"/>
      <c r="C5" s="1866"/>
      <c r="D5" s="1866"/>
      <c r="E5" s="1866"/>
      <c r="F5" s="1866"/>
      <c r="G5" s="1866"/>
      <c r="H5" s="1866"/>
      <c r="I5" s="1866"/>
      <c r="J5" s="1867"/>
      <c r="L5" s="317"/>
    </row>
    <row r="6" spans="1:18" ht="25.5" customHeight="1" x14ac:dyDescent="0.2">
      <c r="A6" s="1523" t="s">
        <v>342</v>
      </c>
      <c r="B6" s="1853" t="s">
        <v>261</v>
      </c>
      <c r="C6" s="1854"/>
      <c r="D6" s="1855"/>
      <c r="E6" s="1531" t="s">
        <v>343</v>
      </c>
      <c r="F6" s="1525" t="s">
        <v>262</v>
      </c>
      <c r="G6" s="1526"/>
      <c r="H6" s="1527"/>
      <c r="I6" s="318" t="s">
        <v>382</v>
      </c>
      <c r="J6" s="319" t="s">
        <v>383</v>
      </c>
    </row>
    <row r="7" spans="1:18" ht="31.15" customHeight="1" x14ac:dyDescent="0.2">
      <c r="A7" s="1524"/>
      <c r="B7" s="1856"/>
      <c r="C7" s="1857"/>
      <c r="D7" s="1858"/>
      <c r="E7" s="1532"/>
      <c r="F7" s="1528"/>
      <c r="G7" s="1529"/>
      <c r="H7" s="1530"/>
      <c r="I7" s="320" t="s">
        <v>384</v>
      </c>
      <c r="J7" s="513" t="s">
        <v>385</v>
      </c>
    </row>
    <row r="8" spans="1:18" x14ac:dyDescent="0.2">
      <c r="A8" s="1868"/>
      <c r="B8" s="1562"/>
      <c r="C8" s="1562"/>
      <c r="D8" s="1562"/>
      <c r="E8" s="1562"/>
      <c r="F8" s="1562"/>
      <c r="G8" s="1562"/>
      <c r="H8" s="1562"/>
      <c r="I8" s="1562"/>
      <c r="J8" s="1869"/>
    </row>
    <row r="9" spans="1:18" ht="69" customHeight="1" x14ac:dyDescent="0.2">
      <c r="A9" s="321" t="s">
        <v>386</v>
      </c>
      <c r="B9" s="1990" t="s">
        <v>817</v>
      </c>
      <c r="C9" s="1991"/>
      <c r="D9" s="1991"/>
      <c r="E9" s="1991"/>
      <c r="F9" s="1966"/>
      <c r="G9" s="322" t="s">
        <v>387</v>
      </c>
      <c r="H9" s="1514" t="s">
        <v>818</v>
      </c>
      <c r="I9" s="1515"/>
      <c r="J9" s="1874"/>
    </row>
    <row r="10" spans="1:18" ht="79.900000000000006" customHeight="1" x14ac:dyDescent="0.2">
      <c r="A10" s="321" t="s">
        <v>388</v>
      </c>
      <c r="B10" s="1514" t="s">
        <v>655</v>
      </c>
      <c r="C10" s="1515"/>
      <c r="D10" s="1515"/>
      <c r="E10" s="1515"/>
      <c r="F10" s="1516"/>
      <c r="G10" s="322" t="s">
        <v>389</v>
      </c>
      <c r="H10" s="2011" t="s">
        <v>819</v>
      </c>
      <c r="I10" s="2012"/>
      <c r="J10" s="2013"/>
    </row>
    <row r="11" spans="1:18" ht="63.75" customHeight="1" x14ac:dyDescent="0.2">
      <c r="A11" s="321" t="s">
        <v>390</v>
      </c>
      <c r="B11" s="1514" t="s">
        <v>820</v>
      </c>
      <c r="C11" s="1515"/>
      <c r="D11" s="1515"/>
      <c r="E11" s="1515"/>
      <c r="F11" s="1516"/>
      <c r="G11" s="322" t="s">
        <v>391</v>
      </c>
      <c r="H11" s="2011" t="s">
        <v>821</v>
      </c>
      <c r="I11" s="2012"/>
      <c r="J11" s="2013"/>
    </row>
    <row r="12" spans="1:18" ht="45" customHeight="1" x14ac:dyDescent="0.2">
      <c r="A12" s="321" t="s">
        <v>392</v>
      </c>
      <c r="B12" s="1514" t="s">
        <v>822</v>
      </c>
      <c r="C12" s="1515"/>
      <c r="D12" s="1515"/>
      <c r="E12" s="1515"/>
      <c r="F12" s="1516"/>
      <c r="G12" s="322" t="s">
        <v>393</v>
      </c>
      <c r="H12" s="1514" t="s">
        <v>34</v>
      </c>
      <c r="I12" s="1515"/>
      <c r="J12" s="1874"/>
    </row>
    <row r="13" spans="1:18" ht="45" customHeight="1" x14ac:dyDescent="0.2">
      <c r="A13" s="321" t="s">
        <v>394</v>
      </c>
      <c r="B13" s="1514" t="s">
        <v>660</v>
      </c>
      <c r="C13" s="1515"/>
      <c r="D13" s="1515"/>
      <c r="E13" s="1515"/>
      <c r="F13" s="1516"/>
      <c r="G13" s="322" t="s">
        <v>395</v>
      </c>
      <c r="H13" s="1514" t="s">
        <v>661</v>
      </c>
      <c r="I13" s="1515"/>
      <c r="J13" s="1874"/>
    </row>
    <row r="14" spans="1:18" ht="15.75" customHeight="1" x14ac:dyDescent="0.2">
      <c r="A14" s="1875" t="s">
        <v>396</v>
      </c>
      <c r="B14" s="1877">
        <v>0.85899999999999999</v>
      </c>
      <c r="C14" s="1877"/>
      <c r="D14" s="1877"/>
      <c r="E14" s="1880" t="s">
        <v>397</v>
      </c>
      <c r="F14" s="1882">
        <v>0.6</v>
      </c>
      <c r="G14" s="1884" t="s">
        <v>398</v>
      </c>
      <c r="H14" s="1887" t="s">
        <v>823</v>
      </c>
      <c r="I14" s="1888"/>
      <c r="J14" s="1889"/>
      <c r="P14" s="323"/>
      <c r="Q14" s="323"/>
      <c r="R14" s="323"/>
    </row>
    <row r="15" spans="1:18" ht="15.75" customHeight="1" x14ac:dyDescent="0.2">
      <c r="A15" s="1875"/>
      <c r="B15" s="1878"/>
      <c r="C15" s="1878"/>
      <c r="D15" s="1878"/>
      <c r="E15" s="1880"/>
      <c r="F15" s="1882"/>
      <c r="G15" s="1885"/>
      <c r="H15" s="1890" t="s">
        <v>824</v>
      </c>
      <c r="I15" s="1890"/>
      <c r="J15" s="1891"/>
      <c r="P15" s="323"/>
      <c r="Q15" s="323"/>
      <c r="R15" s="323"/>
    </row>
    <row r="16" spans="1:18" ht="16.5" customHeight="1" thickBot="1" x14ac:dyDescent="0.25">
      <c r="A16" s="1876"/>
      <c r="B16" s="1879"/>
      <c r="C16" s="1879"/>
      <c r="D16" s="1879"/>
      <c r="E16" s="1881"/>
      <c r="F16" s="1883"/>
      <c r="G16" s="1886"/>
      <c r="H16" s="1892" t="s">
        <v>825</v>
      </c>
      <c r="I16" s="1892"/>
      <c r="J16" s="1893"/>
      <c r="P16" s="323"/>
      <c r="Q16" s="323"/>
      <c r="R16" s="323"/>
    </row>
    <row r="17" spans="1:18" x14ac:dyDescent="0.2">
      <c r="A17" s="324"/>
      <c r="B17" s="325"/>
      <c r="C17" s="326"/>
      <c r="D17" s="326"/>
      <c r="E17" s="324"/>
      <c r="F17" s="325"/>
      <c r="G17" s="324"/>
      <c r="H17" s="327"/>
      <c r="I17" s="327"/>
      <c r="J17" s="906"/>
      <c r="P17" s="323"/>
      <c r="Q17" s="323"/>
      <c r="R17" s="323"/>
    </row>
    <row r="18" spans="1:18" x14ac:dyDescent="0.2">
      <c r="A18" s="1894"/>
      <c r="B18" s="1895"/>
      <c r="C18" s="1895"/>
      <c r="D18" s="1895"/>
      <c r="E18" s="1895"/>
      <c r="F18" s="1895"/>
      <c r="G18" s="1895"/>
      <c r="H18" s="1895"/>
      <c r="I18" s="1895"/>
      <c r="J18" s="1896"/>
    </row>
    <row r="19" spans="1:18" ht="23.45" customHeight="1" x14ac:dyDescent="0.2">
      <c r="A19" s="1897"/>
      <c r="B19" s="1863" t="s">
        <v>378</v>
      </c>
      <c r="C19" s="1863"/>
      <c r="D19" s="1863"/>
      <c r="E19" s="1863"/>
      <c r="F19" s="1863"/>
      <c r="G19" s="1863"/>
      <c r="H19" s="1863"/>
      <c r="I19" s="1863"/>
      <c r="J19" s="1863"/>
    </row>
    <row r="20" spans="1:18" ht="23.45" customHeight="1" x14ac:dyDescent="0.2">
      <c r="A20" s="1897"/>
      <c r="B20" s="1864" t="s">
        <v>652</v>
      </c>
      <c r="C20" s="1864"/>
      <c r="D20" s="1864"/>
      <c r="E20" s="1864"/>
      <c r="F20" s="1864"/>
      <c r="G20" s="1864"/>
      <c r="H20" s="1864"/>
      <c r="I20" s="1864"/>
      <c r="J20" s="1864"/>
    </row>
    <row r="21" spans="1:18" ht="23.45" customHeight="1" thickBot="1" x14ac:dyDescent="0.25">
      <c r="A21" s="1897"/>
      <c r="B21" s="1864" t="s">
        <v>380</v>
      </c>
      <c r="C21" s="1864"/>
      <c r="D21" s="1864"/>
      <c r="E21" s="1864"/>
      <c r="F21" s="1864"/>
      <c r="G21" s="1864"/>
      <c r="H21" s="1864"/>
      <c r="I21" s="1864"/>
      <c r="J21" s="1864"/>
    </row>
    <row r="22" spans="1:18" ht="13.5" thickBot="1" x14ac:dyDescent="0.25">
      <c r="A22" s="1570" t="s">
        <v>402</v>
      </c>
      <c r="B22" s="1571"/>
      <c r="C22" s="1571"/>
      <c r="D22" s="1571"/>
      <c r="E22" s="1571"/>
      <c r="F22" s="1571"/>
      <c r="G22" s="1571"/>
      <c r="H22" s="1571"/>
      <c r="I22" s="1571"/>
      <c r="J22" s="1572"/>
    </row>
    <row r="23" spans="1:18" ht="25.5" customHeight="1" x14ac:dyDescent="0.2">
      <c r="A23" s="328" t="s">
        <v>403</v>
      </c>
      <c r="B23" s="329" t="s">
        <v>397</v>
      </c>
      <c r="C23" s="329" t="s">
        <v>404</v>
      </c>
      <c r="D23" s="330" t="s">
        <v>405</v>
      </c>
      <c r="E23" s="330" t="s">
        <v>406</v>
      </c>
      <c r="F23" s="1532" t="s">
        <v>407</v>
      </c>
      <c r="G23" s="1898"/>
      <c r="H23" s="330" t="s">
        <v>665</v>
      </c>
      <c r="I23" s="330" t="s">
        <v>666</v>
      </c>
      <c r="J23" s="331" t="s">
        <v>667</v>
      </c>
    </row>
    <row r="24" spans="1:18" ht="85.5" customHeight="1" x14ac:dyDescent="0.2">
      <c r="A24" s="359">
        <v>2010</v>
      </c>
      <c r="B24" s="591">
        <v>0.6</v>
      </c>
      <c r="C24" s="592">
        <v>0.2477</v>
      </c>
      <c r="D24" s="593">
        <f t="shared" ref="D24:D30" si="0">C24/B24</f>
        <v>0.41283333333333333</v>
      </c>
      <c r="E24" s="366" t="s">
        <v>826</v>
      </c>
      <c r="F24" s="2007" t="s">
        <v>827</v>
      </c>
      <c r="G24" s="2008"/>
      <c r="H24" s="366" t="s">
        <v>828</v>
      </c>
      <c r="I24" s="594"/>
      <c r="J24" s="363"/>
    </row>
    <row r="25" spans="1:18" ht="86.25" customHeight="1" x14ac:dyDescent="0.2">
      <c r="A25" s="359" t="s">
        <v>761</v>
      </c>
      <c r="B25" s="591">
        <v>0.7</v>
      </c>
      <c r="C25" s="595">
        <v>0.72299999999999998</v>
      </c>
      <c r="D25" s="593">
        <f t="shared" si="0"/>
        <v>1.0328571428571429</v>
      </c>
      <c r="E25" s="366" t="s">
        <v>829</v>
      </c>
      <c r="F25" s="2007" t="s">
        <v>827</v>
      </c>
      <c r="G25" s="2008"/>
      <c r="H25" s="366" t="s">
        <v>828</v>
      </c>
      <c r="I25" s="527"/>
      <c r="J25" s="411"/>
    </row>
    <row r="26" spans="1:18" ht="297.75" customHeight="1" x14ac:dyDescent="0.2">
      <c r="A26" s="596" t="s">
        <v>830</v>
      </c>
      <c r="B26" s="591">
        <v>0.8</v>
      </c>
      <c r="C26" s="1456">
        <v>0.93759999999999999</v>
      </c>
      <c r="D26" s="593">
        <f t="shared" si="0"/>
        <v>1.1719999999999999</v>
      </c>
      <c r="E26" s="366" t="s">
        <v>831</v>
      </c>
      <c r="F26" s="2007" t="s">
        <v>832</v>
      </c>
      <c r="G26" s="2014"/>
      <c r="H26" s="366" t="s">
        <v>693</v>
      </c>
      <c r="I26" s="527" t="s">
        <v>833</v>
      </c>
      <c r="J26" s="411" t="s">
        <v>686</v>
      </c>
    </row>
    <row r="27" spans="1:18" ht="150.75" customHeight="1" x14ac:dyDescent="0.2">
      <c r="A27" s="596" t="s">
        <v>834</v>
      </c>
      <c r="B27" s="591">
        <v>0.8</v>
      </c>
      <c r="C27" s="1456">
        <v>0.85899999999999999</v>
      </c>
      <c r="D27" s="593">
        <f t="shared" si="0"/>
        <v>1.07375</v>
      </c>
      <c r="E27" s="366" t="s">
        <v>835</v>
      </c>
      <c r="F27" s="2007" t="s">
        <v>836</v>
      </c>
      <c r="G27" s="2014"/>
      <c r="H27" s="366" t="s">
        <v>693</v>
      </c>
      <c r="I27" s="527" t="s">
        <v>837</v>
      </c>
      <c r="J27" s="411" t="s">
        <v>686</v>
      </c>
    </row>
    <row r="28" spans="1:18" ht="138.75" customHeight="1" x14ac:dyDescent="0.2">
      <c r="A28" s="596" t="s">
        <v>838</v>
      </c>
      <c r="B28" s="591">
        <v>0.8</v>
      </c>
      <c r="C28" s="1456">
        <v>0.85899999999999999</v>
      </c>
      <c r="D28" s="593">
        <f t="shared" si="0"/>
        <v>1.07375</v>
      </c>
      <c r="E28" s="366" t="s">
        <v>839</v>
      </c>
      <c r="F28" s="2007" t="s">
        <v>840</v>
      </c>
      <c r="G28" s="2014"/>
      <c r="H28" s="366" t="s">
        <v>693</v>
      </c>
      <c r="I28" s="527" t="s">
        <v>841</v>
      </c>
      <c r="J28" s="411" t="s">
        <v>686</v>
      </c>
    </row>
    <row r="29" spans="1:18" customFormat="1" ht="278.25" customHeight="1" x14ac:dyDescent="0.2">
      <c r="A29" s="644" t="s">
        <v>842</v>
      </c>
      <c r="B29" s="875">
        <v>1</v>
      </c>
      <c r="C29" s="1457">
        <v>0.96699999999999997</v>
      </c>
      <c r="D29" s="645">
        <f t="shared" si="0"/>
        <v>0.96699999999999997</v>
      </c>
      <c r="E29" s="475" t="s">
        <v>843</v>
      </c>
      <c r="F29" s="2015" t="s">
        <v>844</v>
      </c>
      <c r="G29" s="2016"/>
      <c r="H29" s="475" t="s">
        <v>693</v>
      </c>
      <c r="I29" s="646" t="s">
        <v>845</v>
      </c>
      <c r="J29" s="910" t="s">
        <v>686</v>
      </c>
      <c r="K29" s="1350">
        <v>213</v>
      </c>
      <c r="L29" s="1350">
        <v>206</v>
      </c>
      <c r="M29" s="1366">
        <f>+L29/K29*100</f>
        <v>96.713615023474176</v>
      </c>
      <c r="N29" s="1350"/>
      <c r="O29" s="502"/>
      <c r="P29" s="502"/>
      <c r="Q29" s="502"/>
    </row>
    <row r="30" spans="1:18" customFormat="1" ht="168" customHeight="1" x14ac:dyDescent="0.2">
      <c r="A30" s="644" t="s">
        <v>846</v>
      </c>
      <c r="B30" s="751">
        <v>1</v>
      </c>
      <c r="C30" s="1458">
        <v>0.95379999999999998</v>
      </c>
      <c r="D30" s="752">
        <f t="shared" si="0"/>
        <v>0.95379999999999998</v>
      </c>
      <c r="E30" s="751" t="s">
        <v>847</v>
      </c>
      <c r="F30" s="2019" t="s">
        <v>848</v>
      </c>
      <c r="G30" s="2020"/>
      <c r="H30" s="751" t="s">
        <v>693</v>
      </c>
      <c r="I30" s="751" t="s">
        <v>845</v>
      </c>
      <c r="J30" s="647" t="s">
        <v>686</v>
      </c>
      <c r="K30" s="1350"/>
      <c r="L30" s="1350"/>
      <c r="M30" s="1350"/>
      <c r="N30" s="1350"/>
      <c r="O30" s="502"/>
      <c r="P30" s="502"/>
      <c r="Q30" s="502"/>
    </row>
    <row r="31" spans="1:18" customFormat="1" ht="162" customHeight="1" x14ac:dyDescent="0.2">
      <c r="A31" s="577">
        <v>2018</v>
      </c>
      <c r="B31" s="495">
        <v>100</v>
      </c>
      <c r="C31" s="1459">
        <v>93.9</v>
      </c>
      <c r="D31" s="495">
        <v>93.9</v>
      </c>
      <c r="E31" s="133" t="s">
        <v>849</v>
      </c>
      <c r="F31" s="2017" t="s">
        <v>850</v>
      </c>
      <c r="G31" s="2018"/>
      <c r="H31" s="132" t="s">
        <v>693</v>
      </c>
      <c r="I31" s="646" t="s">
        <v>851</v>
      </c>
      <c r="J31" s="910" t="s">
        <v>686</v>
      </c>
      <c r="K31" s="1350"/>
      <c r="L31" s="1350"/>
      <c r="M31" s="1350"/>
      <c r="N31" s="1350"/>
      <c r="O31" s="502"/>
      <c r="P31" s="502"/>
      <c r="Q31" s="502"/>
    </row>
    <row r="32" spans="1:18" customFormat="1" ht="168" customHeight="1" x14ac:dyDescent="0.2">
      <c r="A32" s="577">
        <v>2019</v>
      </c>
      <c r="B32" s="495">
        <v>100</v>
      </c>
      <c r="C32" s="1459">
        <v>89.6</v>
      </c>
      <c r="D32" s="495">
        <v>89.6</v>
      </c>
      <c r="E32" s="842" t="s">
        <v>852</v>
      </c>
      <c r="F32" s="2017" t="s">
        <v>853</v>
      </c>
      <c r="G32" s="2018"/>
      <c r="H32" s="132" t="s">
        <v>693</v>
      </c>
      <c r="I32" s="646" t="s">
        <v>854</v>
      </c>
      <c r="J32" s="910" t="s">
        <v>686</v>
      </c>
      <c r="K32" s="1350"/>
      <c r="L32" s="1350"/>
      <c r="M32" s="1350"/>
      <c r="N32" s="1350"/>
      <c r="O32" s="502"/>
      <c r="P32" s="502"/>
      <c r="Q32" s="502"/>
    </row>
    <row r="33" spans="1:17" customFormat="1" ht="185.25" customHeight="1" x14ac:dyDescent="0.2">
      <c r="A33" s="577">
        <v>2020</v>
      </c>
      <c r="B33" s="1030">
        <v>1</v>
      </c>
      <c r="C33" s="1459">
        <v>90.1</v>
      </c>
      <c r="D33" s="638">
        <v>0.90100000000000002</v>
      </c>
      <c r="E33" s="1027" t="s">
        <v>855</v>
      </c>
      <c r="F33" s="2015" t="s">
        <v>856</v>
      </c>
      <c r="G33" s="2016"/>
      <c r="H33" s="1027" t="s">
        <v>693</v>
      </c>
      <c r="I33" s="1028">
        <v>44348</v>
      </c>
      <c r="J33" s="1029" t="s">
        <v>686</v>
      </c>
      <c r="K33" s="1350"/>
      <c r="L33" s="1350"/>
      <c r="M33" s="1350"/>
      <c r="N33" s="1350"/>
      <c r="O33" s="502"/>
      <c r="P33" s="502"/>
      <c r="Q33" s="502"/>
    </row>
    <row r="34" spans="1:17" s="41" customFormat="1" ht="189.75" customHeight="1" x14ac:dyDescent="0.2">
      <c r="A34" s="577">
        <v>2021</v>
      </c>
      <c r="B34" s="1439">
        <v>1</v>
      </c>
      <c r="C34" s="1457">
        <v>0.90100000000000002</v>
      </c>
      <c r="D34" s="645">
        <f>C34/B34</f>
        <v>0.90100000000000002</v>
      </c>
      <c r="E34" s="1027" t="s">
        <v>855</v>
      </c>
      <c r="F34" s="2015" t="s">
        <v>856</v>
      </c>
      <c r="G34" s="2016"/>
      <c r="H34" s="1027" t="s">
        <v>693</v>
      </c>
      <c r="I34" s="1028">
        <v>44348</v>
      </c>
      <c r="J34" s="1029" t="s">
        <v>686</v>
      </c>
      <c r="K34" s="1400"/>
      <c r="L34" s="1400"/>
      <c r="M34" s="1400"/>
      <c r="N34" s="1400"/>
      <c r="O34" s="1201"/>
      <c r="P34" s="1201"/>
      <c r="Q34" s="1201"/>
    </row>
  </sheetData>
  <mergeCells count="47">
    <mergeCell ref="F34:G34"/>
    <mergeCell ref="F33:G33"/>
    <mergeCell ref="F32:G32"/>
    <mergeCell ref="F30:G30"/>
    <mergeCell ref="F27:G27"/>
    <mergeCell ref="F28:G28"/>
    <mergeCell ref="F31:G31"/>
    <mergeCell ref="F23:G23"/>
    <mergeCell ref="F24:G24"/>
    <mergeCell ref="F25:G25"/>
    <mergeCell ref="F26:G26"/>
    <mergeCell ref="F29:G29"/>
    <mergeCell ref="A22:J22"/>
    <mergeCell ref="A14:A16"/>
    <mergeCell ref="B14:D16"/>
    <mergeCell ref="E14:E16"/>
    <mergeCell ref="F14:F16"/>
    <mergeCell ref="G14:G16"/>
    <mergeCell ref="H14:J14"/>
    <mergeCell ref="H15:J15"/>
    <mergeCell ref="H16:J16"/>
    <mergeCell ref="A18:J18"/>
    <mergeCell ref="A19:A21"/>
    <mergeCell ref="B19:J19"/>
    <mergeCell ref="B20:J20"/>
    <mergeCell ref="B21:J21"/>
    <mergeCell ref="B11:F11"/>
    <mergeCell ref="H11:J11"/>
    <mergeCell ref="B12:F12"/>
    <mergeCell ref="H12:J12"/>
    <mergeCell ref="B13:F13"/>
    <mergeCell ref="H13:J13"/>
    <mergeCell ref="B10:F10"/>
    <mergeCell ref="H10:J10"/>
    <mergeCell ref="A6:A7"/>
    <mergeCell ref="B6:D7"/>
    <mergeCell ref="A1:J1"/>
    <mergeCell ref="A2:A4"/>
    <mergeCell ref="B2:J2"/>
    <mergeCell ref="B3:J3"/>
    <mergeCell ref="B4:J4"/>
    <mergeCell ref="A5:J5"/>
    <mergeCell ref="E6:E7"/>
    <mergeCell ref="F6:H7"/>
    <mergeCell ref="A8:J8"/>
    <mergeCell ref="B9:F9"/>
    <mergeCell ref="H9:J9"/>
  </mergeCells>
  <dataValidations count="4">
    <dataValidation type="list" allowBlank="1" showInputMessage="1" showErrorMessage="1" errorTitle="Seleccione un valor de la lista" sqref="J6" xr:uid="{00000000-0002-0000-1A00-000000000000}">
      <formula1>$K$1:$K$3</formula1>
    </dataValidation>
    <dataValidation type="list" allowBlank="1" showInputMessage="1" showErrorMessage="1" errorTitle="Seleccione un valor de la lista" sqref="J7" xr:uid="{00000000-0002-0000-1A00-000001000000}">
      <formula1>$L$1:$L$2</formula1>
    </dataValidation>
    <dataValidation allowBlank="1" showInputMessage="1" showErrorMessage="1" errorTitle="Seleccionar un valor de la lista" sqref="E24:E29 E33:E34" xr:uid="{00000000-0002-0000-1A00-000002000000}"/>
    <dataValidation type="list" allowBlank="1" showInputMessage="1" showErrorMessage="1" sqref="J24" xr:uid="{00000000-0002-0000-1A00-000003000000}">
      <formula1>$M$1:$M$4</formula1>
    </dataValidation>
  </dataValidations>
  <printOptions horizontalCentered="1" verticalCentered="1"/>
  <pageMargins left="0.59055118110236227" right="0.59055118110236227" top="0.59055118110236227" bottom="0.59055118110236227" header="0.31496062992125984" footer="0.31496062992125984"/>
  <pageSetup scale="65" orientation="landscape" horizontalDpi="1200" verticalDpi="1200" r:id="rId1"/>
  <rowBreaks count="1" manualBreakCount="1">
    <brk id="16" max="9" man="1"/>
  </rowBreaks>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3" tint="0.39997558519241921"/>
  </sheetPr>
  <dimension ref="A1:R69"/>
  <sheetViews>
    <sheetView showGridLines="0" zoomScale="70" zoomScaleNormal="70" zoomScaleSheetLayoutView="70" workbookViewId="0">
      <selection activeCell="O69" sqref="O69"/>
    </sheetView>
  </sheetViews>
  <sheetFormatPr baseColWidth="10" defaultColWidth="11.42578125" defaultRowHeight="12.75" x14ac:dyDescent="0.2"/>
  <cols>
    <col min="1" max="1" width="17.140625" style="506" customWidth="1"/>
    <col min="2" max="3" width="10" style="506" customWidth="1"/>
    <col min="4" max="4" width="10.7109375" style="506" customWidth="1"/>
    <col min="5" max="5" width="65.28515625" style="506" customWidth="1"/>
    <col min="6" max="6" width="11.42578125" style="506"/>
    <col min="7" max="7" width="21.42578125" style="506" customWidth="1"/>
    <col min="8" max="8" width="19" style="506" customWidth="1"/>
    <col min="9" max="9" width="16.140625" style="506" customWidth="1"/>
    <col min="10" max="10" width="19" style="506" customWidth="1"/>
    <col min="11" max="16384" width="11.42578125" style="506"/>
  </cols>
  <sheetData>
    <row r="1" spans="1:18" ht="14.25" x14ac:dyDescent="0.2">
      <c r="A1" s="2036"/>
      <c r="B1" s="2037"/>
      <c r="C1" s="2037"/>
      <c r="D1" s="2037"/>
      <c r="E1" s="2037"/>
      <c r="F1" s="2037"/>
      <c r="G1" s="2037"/>
      <c r="H1" s="2037"/>
      <c r="I1" s="2037"/>
      <c r="J1" s="2038"/>
      <c r="K1" s="505"/>
      <c r="L1" s="505"/>
      <c r="M1" s="505"/>
    </row>
    <row r="2" spans="1:18" ht="24" customHeight="1" x14ac:dyDescent="0.2">
      <c r="A2" s="1577"/>
      <c r="B2" s="1923" t="s">
        <v>378</v>
      </c>
      <c r="C2" s="1923"/>
      <c r="D2" s="1923"/>
      <c r="E2" s="1923"/>
      <c r="F2" s="1923"/>
      <c r="G2" s="1923"/>
      <c r="H2" s="1923"/>
      <c r="I2" s="1923"/>
      <c r="J2" s="1923"/>
      <c r="K2" s="505"/>
      <c r="L2" s="505"/>
      <c r="M2" s="505"/>
    </row>
    <row r="3" spans="1:18" ht="24" customHeight="1" x14ac:dyDescent="0.2">
      <c r="A3" s="1577"/>
      <c r="B3" s="1863" t="s">
        <v>857</v>
      </c>
      <c r="C3" s="1863"/>
      <c r="D3" s="1863"/>
      <c r="E3" s="1863"/>
      <c r="F3" s="1863"/>
      <c r="G3" s="1863"/>
      <c r="H3" s="1863"/>
      <c r="I3" s="1863"/>
      <c r="J3" s="1863"/>
      <c r="K3" s="505"/>
      <c r="L3" s="505"/>
      <c r="M3" s="505"/>
    </row>
    <row r="4" spans="1:18" ht="24" customHeight="1" x14ac:dyDescent="0.2">
      <c r="A4" s="1577"/>
      <c r="B4" s="1863" t="s">
        <v>380</v>
      </c>
      <c r="C4" s="1863"/>
      <c r="D4" s="1863"/>
      <c r="E4" s="1863"/>
      <c r="F4" s="1863"/>
      <c r="G4" s="1863"/>
      <c r="H4" s="1863"/>
      <c r="I4" s="1863"/>
      <c r="J4" s="1863"/>
      <c r="M4" s="505"/>
    </row>
    <row r="5" spans="1:18" x14ac:dyDescent="0.2">
      <c r="A5" s="2033" t="s">
        <v>381</v>
      </c>
      <c r="B5" s="2034"/>
      <c r="C5" s="2034"/>
      <c r="D5" s="2034"/>
      <c r="E5" s="2034"/>
      <c r="F5" s="2034"/>
      <c r="G5" s="2034"/>
      <c r="H5" s="2034"/>
      <c r="I5" s="2034"/>
      <c r="J5" s="2035"/>
    </row>
    <row r="6" spans="1:18" ht="25.5" x14ac:dyDescent="0.2">
      <c r="A6" s="1523" t="s">
        <v>342</v>
      </c>
      <c r="B6" s="1525" t="s">
        <v>263</v>
      </c>
      <c r="C6" s="1526"/>
      <c r="D6" s="1527"/>
      <c r="E6" s="1531" t="s">
        <v>343</v>
      </c>
      <c r="F6" s="1525" t="s">
        <v>264</v>
      </c>
      <c r="G6" s="1526"/>
      <c r="H6" s="1527"/>
      <c r="I6" s="322" t="s">
        <v>382</v>
      </c>
      <c r="J6" s="507" t="s">
        <v>383</v>
      </c>
    </row>
    <row r="7" spans="1:18" ht="31.15" customHeight="1" x14ac:dyDescent="0.2">
      <c r="A7" s="1524"/>
      <c r="B7" s="1528"/>
      <c r="C7" s="1529"/>
      <c r="D7" s="1530"/>
      <c r="E7" s="1532"/>
      <c r="F7" s="1528"/>
      <c r="G7" s="1529"/>
      <c r="H7" s="1530"/>
      <c r="I7" s="387" t="s">
        <v>858</v>
      </c>
      <c r="J7" s="388" t="s">
        <v>385</v>
      </c>
    </row>
    <row r="8" spans="1:18" x14ac:dyDescent="0.2">
      <c r="A8" s="1533"/>
      <c r="B8" s="1534"/>
      <c r="C8" s="1534"/>
      <c r="D8" s="1534"/>
      <c r="E8" s="1534"/>
      <c r="F8" s="1534"/>
      <c r="G8" s="1534"/>
      <c r="H8" s="1534"/>
      <c r="I8" s="1534"/>
      <c r="J8" s="1535"/>
    </row>
    <row r="9" spans="1:18" ht="59.25" customHeight="1" x14ac:dyDescent="0.2">
      <c r="A9" s="321" t="s">
        <v>386</v>
      </c>
      <c r="B9" s="1990" t="s">
        <v>859</v>
      </c>
      <c r="C9" s="1991"/>
      <c r="D9" s="1991"/>
      <c r="E9" s="1991"/>
      <c r="F9" s="1966"/>
      <c r="G9" s="322" t="s">
        <v>387</v>
      </c>
      <c r="H9" s="1514" t="s">
        <v>860</v>
      </c>
      <c r="I9" s="1515"/>
      <c r="J9" s="1874"/>
    </row>
    <row r="10" spans="1:18" ht="63.75" customHeight="1" x14ac:dyDescent="0.2">
      <c r="A10" s="321" t="s">
        <v>388</v>
      </c>
      <c r="B10" s="1514" t="s">
        <v>655</v>
      </c>
      <c r="C10" s="1515"/>
      <c r="D10" s="1515"/>
      <c r="E10" s="1515"/>
      <c r="F10" s="1516"/>
      <c r="G10" s="322" t="s">
        <v>389</v>
      </c>
      <c r="H10" s="1992" t="s">
        <v>861</v>
      </c>
      <c r="I10" s="1506"/>
      <c r="J10" s="1507"/>
    </row>
    <row r="11" spans="1:18" ht="45" customHeight="1" x14ac:dyDescent="0.2">
      <c r="A11" s="321" t="s">
        <v>390</v>
      </c>
      <c r="B11" s="1514" t="s">
        <v>862</v>
      </c>
      <c r="C11" s="1515"/>
      <c r="D11" s="1515"/>
      <c r="E11" s="1515"/>
      <c r="F11" s="1516"/>
      <c r="G11" s="322" t="s">
        <v>391</v>
      </c>
      <c r="H11" s="1992" t="s">
        <v>863</v>
      </c>
      <c r="I11" s="1993"/>
      <c r="J11" s="1994"/>
    </row>
    <row r="12" spans="1:18" ht="38.25" customHeight="1" x14ac:dyDescent="0.2">
      <c r="A12" s="321" t="s">
        <v>392</v>
      </c>
      <c r="B12" s="1514" t="s">
        <v>864</v>
      </c>
      <c r="C12" s="1515"/>
      <c r="D12" s="1515"/>
      <c r="E12" s="1515"/>
      <c r="F12" s="1516"/>
      <c r="G12" s="322" t="s">
        <v>393</v>
      </c>
      <c r="H12" s="1514" t="s">
        <v>34</v>
      </c>
      <c r="I12" s="1515"/>
      <c r="J12" s="1874"/>
    </row>
    <row r="13" spans="1:18" ht="42.75" customHeight="1" x14ac:dyDescent="0.2">
      <c r="A13" s="321" t="s">
        <v>394</v>
      </c>
      <c r="B13" s="1514" t="s">
        <v>865</v>
      </c>
      <c r="C13" s="1515"/>
      <c r="D13" s="1515"/>
      <c r="E13" s="1515"/>
      <c r="F13" s="1516"/>
      <c r="G13" s="322" t="s">
        <v>395</v>
      </c>
      <c r="H13" s="1514" t="s">
        <v>795</v>
      </c>
      <c r="I13" s="1515"/>
      <c r="J13" s="1516"/>
    </row>
    <row r="14" spans="1:18" ht="15.75" x14ac:dyDescent="0.2">
      <c r="A14" s="1875" t="s">
        <v>396</v>
      </c>
      <c r="B14" s="1877" t="s">
        <v>866</v>
      </c>
      <c r="C14" s="1877"/>
      <c r="D14" s="1877"/>
      <c r="E14" s="1880" t="s">
        <v>397</v>
      </c>
      <c r="F14" s="1882">
        <v>1</v>
      </c>
      <c r="G14" s="1884" t="s">
        <v>398</v>
      </c>
      <c r="H14" s="1887" t="s">
        <v>867</v>
      </c>
      <c r="I14" s="1888"/>
      <c r="J14" s="1889"/>
      <c r="K14" s="1367">
        <v>0.8</v>
      </c>
      <c r="P14" s="508"/>
      <c r="Q14" s="508"/>
      <c r="R14" s="508"/>
    </row>
    <row r="15" spans="1:18" ht="15.75" x14ac:dyDescent="0.2">
      <c r="A15" s="1875"/>
      <c r="B15" s="1878"/>
      <c r="C15" s="1878"/>
      <c r="D15" s="1878"/>
      <c r="E15" s="1880"/>
      <c r="F15" s="1882"/>
      <c r="G15" s="1885"/>
      <c r="H15" s="1890" t="s">
        <v>868</v>
      </c>
      <c r="I15" s="1890"/>
      <c r="J15" s="1891"/>
      <c r="K15" s="1367">
        <v>0.69</v>
      </c>
      <c r="P15" s="508"/>
      <c r="Q15" s="508"/>
      <c r="R15" s="508"/>
    </row>
    <row r="16" spans="1:18" ht="16.5" thickBot="1" x14ac:dyDescent="0.25">
      <c r="A16" s="1876"/>
      <c r="B16" s="1879"/>
      <c r="C16" s="1879"/>
      <c r="D16" s="1879"/>
      <c r="E16" s="1881"/>
      <c r="F16" s="1883"/>
      <c r="G16" s="1886"/>
      <c r="H16" s="1892" t="s">
        <v>869</v>
      </c>
      <c r="I16" s="1892"/>
      <c r="J16" s="1893"/>
      <c r="K16" s="1367">
        <v>0.5</v>
      </c>
      <c r="P16" s="508"/>
      <c r="Q16" s="508"/>
      <c r="R16" s="508"/>
    </row>
    <row r="17" spans="1:18" x14ac:dyDescent="0.2">
      <c r="A17" s="324"/>
      <c r="B17" s="325"/>
      <c r="C17" s="326"/>
      <c r="D17" s="326"/>
      <c r="E17" s="324"/>
      <c r="F17" s="325"/>
      <c r="G17" s="324"/>
      <c r="H17" s="327"/>
      <c r="I17" s="327"/>
      <c r="J17" s="327"/>
      <c r="P17" s="508"/>
      <c r="Q17" s="508"/>
      <c r="R17" s="508"/>
    </row>
    <row r="18" spans="1:18" x14ac:dyDescent="0.2">
      <c r="A18" s="2028"/>
      <c r="B18" s="2029"/>
      <c r="C18" s="2029"/>
      <c r="D18" s="2029"/>
      <c r="E18" s="2029"/>
      <c r="F18" s="2029"/>
      <c r="G18" s="2029"/>
      <c r="H18" s="2029"/>
      <c r="I18" s="2029"/>
      <c r="J18" s="2030"/>
    </row>
    <row r="19" spans="1:18" x14ac:dyDescent="0.2">
      <c r="A19" s="2031"/>
      <c r="B19" s="1618" t="s">
        <v>378</v>
      </c>
      <c r="C19" s="1618"/>
      <c r="D19" s="1618"/>
      <c r="E19" s="1618"/>
      <c r="F19" s="1618"/>
      <c r="G19" s="1618"/>
      <c r="H19" s="1618"/>
      <c r="I19" s="1618"/>
      <c r="J19" s="1618"/>
    </row>
    <row r="20" spans="1:18" x14ac:dyDescent="0.2">
      <c r="A20" s="2031"/>
      <c r="B20" s="1618" t="s">
        <v>857</v>
      </c>
      <c r="C20" s="1618"/>
      <c r="D20" s="1618"/>
      <c r="E20" s="1618"/>
      <c r="F20" s="1618"/>
      <c r="G20" s="1618"/>
      <c r="H20" s="1618"/>
      <c r="I20" s="1618"/>
      <c r="J20" s="1618"/>
    </row>
    <row r="21" spans="1:18" ht="13.5" thickBot="1" x14ac:dyDescent="0.25">
      <c r="A21" s="2031"/>
      <c r="B21" s="2032" t="s">
        <v>380</v>
      </c>
      <c r="C21" s="2032"/>
      <c r="D21" s="2032"/>
      <c r="E21" s="2032"/>
      <c r="F21" s="2032"/>
      <c r="G21" s="2032"/>
      <c r="H21" s="2032"/>
      <c r="I21" s="2032"/>
      <c r="J21" s="2032"/>
    </row>
    <row r="22" spans="1:18" x14ac:dyDescent="0.2">
      <c r="A22" s="2025" t="s">
        <v>402</v>
      </c>
      <c r="B22" s="2026"/>
      <c r="C22" s="2026"/>
      <c r="D22" s="2026"/>
      <c r="E22" s="2026"/>
      <c r="F22" s="2026"/>
      <c r="G22" s="2026"/>
      <c r="H22" s="2026"/>
      <c r="I22" s="2026"/>
      <c r="J22" s="2027"/>
    </row>
    <row r="23" spans="1:18" x14ac:dyDescent="0.2">
      <c r="A23" s="223" t="s">
        <v>403</v>
      </c>
      <c r="B23" s="223" t="s">
        <v>397</v>
      </c>
      <c r="C23" s="223" t="s">
        <v>404</v>
      </c>
      <c r="D23" s="223" t="s">
        <v>405</v>
      </c>
      <c r="E23" s="223" t="s">
        <v>406</v>
      </c>
      <c r="F23" s="1634" t="s">
        <v>407</v>
      </c>
      <c r="G23" s="2022"/>
      <c r="H23" s="223" t="s">
        <v>665</v>
      </c>
      <c r="I23" s="223" t="s">
        <v>666</v>
      </c>
      <c r="J23" s="223" t="s">
        <v>667</v>
      </c>
    </row>
    <row r="24" spans="1:18" ht="63.75" x14ac:dyDescent="0.2">
      <c r="A24" s="580" t="s">
        <v>870</v>
      </c>
      <c r="B24" s="509">
        <v>1</v>
      </c>
      <c r="C24" s="581">
        <v>1</v>
      </c>
      <c r="D24" s="510">
        <f>C24/B24</f>
        <v>1</v>
      </c>
      <c r="E24" s="475" t="s">
        <v>871</v>
      </c>
      <c r="F24" s="2023" t="s">
        <v>872</v>
      </c>
      <c r="G24" s="1780"/>
      <c r="H24" s="573" t="s">
        <v>873</v>
      </c>
      <c r="I24" s="582">
        <v>41639</v>
      </c>
      <c r="J24" s="573" t="s">
        <v>874</v>
      </c>
    </row>
    <row r="25" spans="1:18" ht="63.75" x14ac:dyDescent="0.2">
      <c r="A25" s="580" t="s">
        <v>875</v>
      </c>
      <c r="B25" s="509">
        <v>1</v>
      </c>
      <c r="C25" s="581">
        <f>70/70</f>
        <v>1</v>
      </c>
      <c r="D25" s="510">
        <f>C25/B25</f>
        <v>1</v>
      </c>
      <c r="E25" s="475" t="s">
        <v>876</v>
      </c>
      <c r="F25" s="1978" t="s">
        <v>877</v>
      </c>
      <c r="G25" s="2024"/>
      <c r="H25" s="573" t="s">
        <v>873</v>
      </c>
      <c r="I25" s="582">
        <v>42004</v>
      </c>
      <c r="J25" s="573" t="s">
        <v>874</v>
      </c>
    </row>
    <row r="26" spans="1:18" ht="165.75" x14ac:dyDescent="0.2">
      <c r="A26" s="583" t="s">
        <v>878</v>
      </c>
      <c r="B26" s="509">
        <v>1</v>
      </c>
      <c r="C26" s="581">
        <f>70/70</f>
        <v>1</v>
      </c>
      <c r="D26" s="510">
        <f>C26/B26</f>
        <v>1</v>
      </c>
      <c r="E26" s="475" t="s">
        <v>879</v>
      </c>
      <c r="F26" s="2021" t="s">
        <v>880</v>
      </c>
      <c r="G26" s="2021"/>
      <c r="H26" s="573" t="s">
        <v>873</v>
      </c>
      <c r="I26" s="582">
        <v>42369</v>
      </c>
      <c r="J26" s="584" t="s">
        <v>881</v>
      </c>
    </row>
    <row r="27" spans="1:18" ht="100.5" customHeight="1" x14ac:dyDescent="0.2">
      <c r="A27" s="583" t="s">
        <v>882</v>
      </c>
      <c r="B27" s="509">
        <v>1</v>
      </c>
      <c r="C27" s="581">
        <f>175/213</f>
        <v>0.82159624413145538</v>
      </c>
      <c r="D27" s="510">
        <f>C27/B27</f>
        <v>0.82159624413145538</v>
      </c>
      <c r="E27" s="475" t="s">
        <v>883</v>
      </c>
      <c r="F27" s="2021" t="s">
        <v>884</v>
      </c>
      <c r="G27" s="2021"/>
      <c r="H27" s="573" t="s">
        <v>873</v>
      </c>
      <c r="I27" s="582">
        <v>42735</v>
      </c>
      <c r="J27" s="573" t="s">
        <v>881</v>
      </c>
    </row>
    <row r="28" spans="1:18" s="585" customFormat="1" ht="360" customHeight="1" x14ac:dyDescent="0.2">
      <c r="A28" s="583" t="s">
        <v>885</v>
      </c>
      <c r="B28" s="647">
        <v>1</v>
      </c>
      <c r="C28" s="581">
        <v>1</v>
      </c>
      <c r="D28" s="648">
        <f>C28/B28</f>
        <v>1</v>
      </c>
      <c r="E28" s="475" t="s">
        <v>886</v>
      </c>
      <c r="F28" s="2021" t="s">
        <v>884</v>
      </c>
      <c r="G28" s="2021"/>
      <c r="H28" s="573" t="s">
        <v>873</v>
      </c>
      <c r="I28" s="582">
        <v>43100</v>
      </c>
      <c r="J28" s="573" t="s">
        <v>881</v>
      </c>
    </row>
    <row r="29" spans="1:18" s="701" customFormat="1" ht="196.5" customHeight="1" x14ac:dyDescent="0.2">
      <c r="A29" s="757">
        <v>43435</v>
      </c>
      <c r="B29" s="647">
        <v>1</v>
      </c>
      <c r="C29" s="1158">
        <v>1</v>
      </c>
      <c r="D29" s="647">
        <v>1</v>
      </c>
      <c r="E29" s="475" t="s">
        <v>887</v>
      </c>
      <c r="F29" s="1972" t="s">
        <v>888</v>
      </c>
      <c r="G29" s="1973"/>
      <c r="H29" s="573" t="s">
        <v>873</v>
      </c>
      <c r="I29" s="582">
        <v>43465</v>
      </c>
      <c r="J29" s="573" t="s">
        <v>686</v>
      </c>
    </row>
    <row r="30" spans="1:18" s="585" customFormat="1" ht="117" customHeight="1" x14ac:dyDescent="0.2">
      <c r="A30" s="583" t="s">
        <v>889</v>
      </c>
      <c r="B30" s="647">
        <v>1</v>
      </c>
      <c r="C30" s="581">
        <v>1</v>
      </c>
      <c r="D30" s="648">
        <f>C30/B30</f>
        <v>1</v>
      </c>
      <c r="E30" s="475" t="s">
        <v>890</v>
      </c>
      <c r="F30" s="2021" t="s">
        <v>891</v>
      </c>
      <c r="G30" s="2021"/>
      <c r="H30" s="573" t="s">
        <v>873</v>
      </c>
      <c r="I30" s="582">
        <v>43830</v>
      </c>
      <c r="J30" s="573" t="s">
        <v>881</v>
      </c>
    </row>
    <row r="31" spans="1:18" s="585" customFormat="1" ht="99.75" customHeight="1" x14ac:dyDescent="0.2">
      <c r="A31" s="583" t="s">
        <v>889</v>
      </c>
      <c r="B31" s="647">
        <v>1</v>
      </c>
      <c r="C31" s="581">
        <v>1</v>
      </c>
      <c r="D31" s="648">
        <f>C31/B31</f>
        <v>1</v>
      </c>
      <c r="E31" s="475" t="s">
        <v>890</v>
      </c>
      <c r="F31" s="2021" t="s">
        <v>891</v>
      </c>
      <c r="G31" s="2021"/>
      <c r="H31" s="573" t="s">
        <v>873</v>
      </c>
      <c r="I31" s="582">
        <v>43830</v>
      </c>
      <c r="J31" s="573" t="s">
        <v>881</v>
      </c>
    </row>
    <row r="32" spans="1:18" s="585" customFormat="1" ht="162.75" customHeight="1" x14ac:dyDescent="0.2">
      <c r="A32" s="583" t="s">
        <v>892</v>
      </c>
      <c r="B32" s="647">
        <v>1</v>
      </c>
      <c r="C32" s="581">
        <v>1</v>
      </c>
      <c r="D32" s="648">
        <f>C32/B32</f>
        <v>1</v>
      </c>
      <c r="E32" s="475" t="s">
        <v>893</v>
      </c>
      <c r="F32" s="2021" t="s">
        <v>894</v>
      </c>
      <c r="G32" s="2021"/>
      <c r="H32" s="573" t="s">
        <v>873</v>
      </c>
      <c r="I32" s="582">
        <v>44196</v>
      </c>
      <c r="J32" s="573" t="s">
        <v>881</v>
      </c>
    </row>
    <row r="33" spans="1:10" s="585" customFormat="1" ht="138.75" customHeight="1" x14ac:dyDescent="0.2">
      <c r="A33" s="1137" t="s">
        <v>895</v>
      </c>
      <c r="B33" s="1102">
        <v>1</v>
      </c>
      <c r="C33" s="1158">
        <v>1</v>
      </c>
      <c r="D33" s="648">
        <f>C33/B33</f>
        <v>1</v>
      </c>
      <c r="E33" s="1027" t="s">
        <v>896</v>
      </c>
      <c r="F33" s="2021" t="s">
        <v>1894</v>
      </c>
      <c r="G33" s="2021"/>
      <c r="H33" s="1138" t="s">
        <v>873</v>
      </c>
      <c r="I33" s="1139">
        <v>44561</v>
      </c>
      <c r="J33" s="1138" t="s">
        <v>881</v>
      </c>
    </row>
    <row r="34" spans="1:10" s="585" customFormat="1" x14ac:dyDescent="0.2"/>
    <row r="35" spans="1:10" s="585" customFormat="1" x14ac:dyDescent="0.2"/>
    <row r="36" spans="1:10" s="585" customFormat="1" x14ac:dyDescent="0.2"/>
    <row r="37" spans="1:10" s="585" customFormat="1" x14ac:dyDescent="0.2"/>
    <row r="38" spans="1:10" s="585" customFormat="1" x14ac:dyDescent="0.2"/>
    <row r="39" spans="1:10" s="585" customFormat="1" x14ac:dyDescent="0.2"/>
    <row r="40" spans="1:10" s="585" customFormat="1" x14ac:dyDescent="0.2"/>
    <row r="41" spans="1:10" s="585" customFormat="1" x14ac:dyDescent="0.2"/>
    <row r="42" spans="1:10" s="585" customFormat="1" x14ac:dyDescent="0.2"/>
    <row r="43" spans="1:10" s="585" customFormat="1" x14ac:dyDescent="0.2"/>
    <row r="44" spans="1:10" s="585" customFormat="1" x14ac:dyDescent="0.2"/>
    <row r="45" spans="1:10" s="585" customFormat="1" x14ac:dyDescent="0.2"/>
    <row r="46" spans="1:10" s="585" customFormat="1" x14ac:dyDescent="0.2"/>
    <row r="47" spans="1:10" s="585" customFormat="1" x14ac:dyDescent="0.2"/>
    <row r="48" spans="1:10" s="585" customFormat="1" x14ac:dyDescent="0.2"/>
    <row r="49" s="585" customFormat="1" x14ac:dyDescent="0.2"/>
    <row r="50" s="585" customFormat="1" x14ac:dyDescent="0.2"/>
    <row r="51" s="585" customFormat="1" x14ac:dyDescent="0.2"/>
    <row r="52" s="585" customFormat="1" x14ac:dyDescent="0.2"/>
    <row r="53" s="585" customFormat="1" x14ac:dyDescent="0.2"/>
    <row r="54" s="585" customFormat="1" x14ac:dyDescent="0.2"/>
    <row r="55" s="585" customFormat="1" x14ac:dyDescent="0.2"/>
    <row r="56" s="585" customFormat="1" x14ac:dyDescent="0.2"/>
    <row r="57" s="585" customFormat="1" x14ac:dyDescent="0.2"/>
    <row r="58" s="585" customFormat="1" x14ac:dyDescent="0.2"/>
    <row r="59" s="585" customFormat="1" x14ac:dyDescent="0.2"/>
    <row r="60" s="585" customFormat="1" x14ac:dyDescent="0.2"/>
    <row r="61" s="585" customFormat="1" x14ac:dyDescent="0.2"/>
    <row r="62" s="585" customFormat="1" x14ac:dyDescent="0.2"/>
    <row r="63" s="585" customFormat="1" x14ac:dyDescent="0.2"/>
    <row r="64" s="585" customFormat="1" x14ac:dyDescent="0.2"/>
    <row r="65" s="585" customFormat="1" x14ac:dyDescent="0.2"/>
    <row r="66" s="585" customFormat="1" x14ac:dyDescent="0.2"/>
    <row r="67" s="585" customFormat="1" x14ac:dyDescent="0.2"/>
    <row r="68" s="585" customFormat="1" x14ac:dyDescent="0.2"/>
    <row r="69" s="585" customFormat="1" x14ac:dyDescent="0.2"/>
  </sheetData>
  <mergeCells count="46">
    <mergeCell ref="A1:J1"/>
    <mergeCell ref="A2:A4"/>
    <mergeCell ref="B2:J2"/>
    <mergeCell ref="B3:J3"/>
    <mergeCell ref="B4:J4"/>
    <mergeCell ref="A5:J5"/>
    <mergeCell ref="A6:A7"/>
    <mergeCell ref="B6:D7"/>
    <mergeCell ref="E6:E7"/>
    <mergeCell ref="F6:H7"/>
    <mergeCell ref="A8:J8"/>
    <mergeCell ref="B9:F9"/>
    <mergeCell ref="H9:J9"/>
    <mergeCell ref="H16:J16"/>
    <mergeCell ref="B10:F10"/>
    <mergeCell ref="H10:J10"/>
    <mergeCell ref="B11:F11"/>
    <mergeCell ref="H11:J11"/>
    <mergeCell ref="B12:F12"/>
    <mergeCell ref="H12:J12"/>
    <mergeCell ref="A22:J22"/>
    <mergeCell ref="B13:F13"/>
    <mergeCell ref="H13:J13"/>
    <mergeCell ref="A14:A16"/>
    <mergeCell ref="B14:D16"/>
    <mergeCell ref="E14:E16"/>
    <mergeCell ref="F14:F16"/>
    <mergeCell ref="G14:G16"/>
    <mergeCell ref="H14:J14"/>
    <mergeCell ref="H15:J15"/>
    <mergeCell ref="A18:J18"/>
    <mergeCell ref="A19:A21"/>
    <mergeCell ref="B19:J19"/>
    <mergeCell ref="B20:J20"/>
    <mergeCell ref="B21:J21"/>
    <mergeCell ref="F23:G23"/>
    <mergeCell ref="F24:G24"/>
    <mergeCell ref="F25:G25"/>
    <mergeCell ref="F26:G26"/>
    <mergeCell ref="F27:G27"/>
    <mergeCell ref="F28:G28"/>
    <mergeCell ref="F33:G33"/>
    <mergeCell ref="F31:G31"/>
    <mergeCell ref="F32:G32"/>
    <mergeCell ref="F30:G30"/>
    <mergeCell ref="F29:G29"/>
  </mergeCells>
  <dataValidations count="3">
    <dataValidation type="list" allowBlank="1" showInputMessage="1" showErrorMessage="1" errorTitle="Seleccione un valor de la lista" sqref="J6" xr:uid="{00000000-0002-0000-1B00-000000000000}">
      <formula1>$K$1:$K$3</formula1>
    </dataValidation>
    <dataValidation type="list" allowBlank="1" showInputMessage="1" showErrorMessage="1" errorTitle="Seleccione un valor de la lista" sqref="J7" xr:uid="{00000000-0002-0000-1B00-000001000000}">
      <formula1>$L$1:$L$2</formula1>
    </dataValidation>
    <dataValidation allowBlank="1" showInputMessage="1" showErrorMessage="1" errorTitle="Seleccionar un valor de la lista" sqref="E24:E33" xr:uid="{00000000-0002-0000-1B00-000002000000}"/>
  </dataValidations>
  <printOptions horizontalCentered="1"/>
  <pageMargins left="0.59055118110236227" right="0.59055118110236227" top="0.59055118110236227" bottom="0.59055118110236227" header="0.31496062992125984" footer="0.31496062992125984"/>
  <pageSetup scale="80" orientation="landscape" horizontalDpi="4294967292" verticalDpi="300" r:id="rId1"/>
  <rowBreaks count="2" manualBreakCount="2">
    <brk id="16" max="9" man="1"/>
    <brk id="17" max="9" man="1"/>
  </rowBreak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E20B9-E600-4B10-A5D5-EBC3D75B01E6}">
  <sheetPr>
    <tabColor rgb="FFFF33CC"/>
  </sheetPr>
  <dimension ref="A1:R29"/>
  <sheetViews>
    <sheetView showGridLines="0" zoomScale="95" zoomScaleNormal="95" zoomScaleSheetLayoutView="80" workbookViewId="0">
      <selection activeCell="J28" sqref="J28"/>
    </sheetView>
  </sheetViews>
  <sheetFormatPr baseColWidth="10" defaultColWidth="11.42578125" defaultRowHeight="12.75" x14ac:dyDescent="0.2"/>
  <cols>
    <col min="1" max="1" width="14.140625" style="386" customWidth="1"/>
    <col min="2" max="2" width="10.7109375" style="386" customWidth="1"/>
    <col min="3" max="3" width="10" style="386" customWidth="1"/>
    <col min="4" max="4" width="10.28515625" style="386" customWidth="1"/>
    <col min="5" max="5" width="81.5703125" style="386" customWidth="1"/>
    <col min="6" max="6" width="11.42578125" style="386" customWidth="1"/>
    <col min="7" max="7" width="14.28515625" style="386" customWidth="1"/>
    <col min="8" max="8" width="15.5703125" style="386" customWidth="1"/>
    <col min="9" max="10" width="13.5703125" style="386" customWidth="1"/>
    <col min="11" max="13" width="11.42578125" style="386" hidden="1" customWidth="1"/>
    <col min="14" max="16384" width="11.42578125" style="386"/>
  </cols>
  <sheetData>
    <row r="1" spans="1:18" s="280" customFormat="1" ht="14.25" x14ac:dyDescent="0.2">
      <c r="A1" s="1508"/>
      <c r="B1" s="1509"/>
      <c r="C1" s="1509"/>
      <c r="D1" s="1509"/>
      <c r="E1" s="1509"/>
      <c r="F1" s="1509"/>
      <c r="G1" s="1509"/>
      <c r="H1" s="1509"/>
      <c r="I1" s="1509"/>
      <c r="J1" s="1510"/>
      <c r="K1" s="317"/>
      <c r="L1" s="317"/>
      <c r="M1" s="317"/>
    </row>
    <row r="2" spans="1:18" s="280" customFormat="1" ht="24" customHeight="1" x14ac:dyDescent="0.2">
      <c r="A2" s="1511"/>
      <c r="B2" s="1514" t="s">
        <v>378</v>
      </c>
      <c r="C2" s="1515"/>
      <c r="D2" s="1515"/>
      <c r="E2" s="1515"/>
      <c r="F2" s="1515"/>
      <c r="G2" s="1515"/>
      <c r="H2" s="1515"/>
      <c r="I2" s="1515"/>
      <c r="J2" s="1516"/>
      <c r="K2" s="317"/>
      <c r="L2" s="317"/>
      <c r="M2" s="317"/>
      <c r="P2"/>
      <c r="Q2"/>
    </row>
    <row r="3" spans="1:18" s="280" customFormat="1" ht="24" customHeight="1" x14ac:dyDescent="0.2">
      <c r="A3" s="1512"/>
      <c r="B3" s="1517" t="s">
        <v>1455</v>
      </c>
      <c r="C3" s="1518"/>
      <c r="D3" s="1518"/>
      <c r="E3" s="1518"/>
      <c r="F3" s="1518"/>
      <c r="G3" s="1518"/>
      <c r="H3" s="1518"/>
      <c r="I3" s="1518"/>
      <c r="J3" s="1519"/>
      <c r="K3" s="317"/>
      <c r="L3" s="317"/>
      <c r="M3" s="317"/>
      <c r="P3"/>
      <c r="Q3"/>
    </row>
    <row r="4" spans="1:18" s="280" customFormat="1" ht="24" customHeight="1" x14ac:dyDescent="0.2">
      <c r="A4" s="1513"/>
      <c r="B4" s="1517" t="s">
        <v>380</v>
      </c>
      <c r="C4" s="1518"/>
      <c r="D4" s="1518"/>
      <c r="E4" s="1518"/>
      <c r="F4" s="1518"/>
      <c r="G4" s="1518"/>
      <c r="H4" s="1518"/>
      <c r="I4" s="1518"/>
      <c r="J4" s="1519"/>
      <c r="M4" s="317"/>
      <c r="P4"/>
      <c r="Q4"/>
    </row>
    <row r="5" spans="1:18" s="280" customFormat="1" ht="18.75" customHeight="1" x14ac:dyDescent="0.2">
      <c r="A5" s="1520" t="s">
        <v>381</v>
      </c>
      <c r="B5" s="1521"/>
      <c r="C5" s="1521"/>
      <c r="D5" s="1521"/>
      <c r="E5" s="1521"/>
      <c r="F5" s="1521"/>
      <c r="G5" s="1521"/>
      <c r="H5" s="1521"/>
      <c r="I5" s="1521"/>
      <c r="J5" s="1522"/>
    </row>
    <row r="6" spans="1:18" ht="50.25" customHeight="1" x14ac:dyDescent="0.2">
      <c r="A6" s="1523" t="s">
        <v>342</v>
      </c>
      <c r="B6" s="1525" t="s">
        <v>1870</v>
      </c>
      <c r="C6" s="1526"/>
      <c r="D6" s="1527"/>
      <c r="E6" s="1531" t="s">
        <v>343</v>
      </c>
      <c r="F6" s="1525" t="s">
        <v>1871</v>
      </c>
      <c r="G6" s="1526"/>
      <c r="H6" s="1527"/>
      <c r="I6" s="322" t="s">
        <v>382</v>
      </c>
      <c r="J6" s="385" t="s">
        <v>383</v>
      </c>
    </row>
    <row r="7" spans="1:18" ht="53.25" customHeight="1" x14ac:dyDescent="0.2">
      <c r="A7" s="1524"/>
      <c r="B7" s="1528"/>
      <c r="C7" s="1529"/>
      <c r="D7" s="1530"/>
      <c r="E7" s="1532"/>
      <c r="F7" s="1528"/>
      <c r="G7" s="1529"/>
      <c r="H7" s="1530"/>
      <c r="I7" s="387" t="s">
        <v>384</v>
      </c>
      <c r="J7" s="388" t="s">
        <v>385</v>
      </c>
    </row>
    <row r="8" spans="1:18" ht="24.75" customHeight="1" x14ac:dyDescent="0.2">
      <c r="A8" s="1533"/>
      <c r="B8" s="1534"/>
      <c r="C8" s="1534"/>
      <c r="D8" s="1534"/>
      <c r="E8" s="1534"/>
      <c r="F8" s="1534"/>
      <c r="G8" s="1534"/>
      <c r="H8" s="1534"/>
      <c r="I8" s="1534"/>
      <c r="J8" s="1535"/>
    </row>
    <row r="9" spans="1:18" ht="59.25" customHeight="1" x14ac:dyDescent="0.2">
      <c r="A9" s="321" t="s">
        <v>386</v>
      </c>
      <c r="B9" s="1502" t="s">
        <v>1872</v>
      </c>
      <c r="C9" s="1503"/>
      <c r="D9" s="1503"/>
      <c r="E9" s="1503"/>
      <c r="F9" s="1504"/>
      <c r="G9" s="322" t="s">
        <v>387</v>
      </c>
      <c r="H9" s="1505" t="s">
        <v>1875</v>
      </c>
      <c r="I9" s="1506"/>
      <c r="J9" s="1507"/>
    </row>
    <row r="10" spans="1:18" ht="96" customHeight="1" x14ac:dyDescent="0.2">
      <c r="A10" s="321" t="s">
        <v>388</v>
      </c>
      <c r="B10" s="1502" t="s">
        <v>1336</v>
      </c>
      <c r="C10" s="1503"/>
      <c r="D10" s="1503"/>
      <c r="E10" s="1503"/>
      <c r="F10" s="1504"/>
      <c r="G10" s="322" t="s">
        <v>389</v>
      </c>
      <c r="H10" s="1505" t="s">
        <v>1876</v>
      </c>
      <c r="I10" s="1506"/>
      <c r="J10" s="1507"/>
    </row>
    <row r="11" spans="1:18" ht="72" customHeight="1" x14ac:dyDescent="0.2">
      <c r="A11" s="389" t="s">
        <v>390</v>
      </c>
      <c r="B11" s="1502" t="s">
        <v>1873</v>
      </c>
      <c r="C11" s="1503"/>
      <c r="D11" s="1503"/>
      <c r="E11" s="1503"/>
      <c r="F11" s="1504"/>
      <c r="G11" s="387" t="s">
        <v>391</v>
      </c>
      <c r="H11" s="1502" t="s">
        <v>1877</v>
      </c>
      <c r="I11" s="1503"/>
      <c r="J11" s="1536"/>
    </row>
    <row r="12" spans="1:18" ht="44.25" customHeight="1" x14ac:dyDescent="0.2">
      <c r="A12" s="321" t="s">
        <v>392</v>
      </c>
      <c r="B12" s="1502" t="s">
        <v>1182</v>
      </c>
      <c r="C12" s="1503"/>
      <c r="D12" s="1503"/>
      <c r="E12" s="1503"/>
      <c r="F12" s="1504"/>
      <c r="G12" s="322" t="s">
        <v>393</v>
      </c>
      <c r="H12" s="1502" t="s">
        <v>34</v>
      </c>
      <c r="I12" s="1503"/>
      <c r="J12" s="1536"/>
    </row>
    <row r="13" spans="1:18" ht="69" customHeight="1" x14ac:dyDescent="0.2">
      <c r="A13" s="321" t="s">
        <v>394</v>
      </c>
      <c r="B13" s="1502" t="s">
        <v>1596</v>
      </c>
      <c r="C13" s="1503"/>
      <c r="D13" s="1503"/>
      <c r="E13" s="1503"/>
      <c r="F13" s="1504"/>
      <c r="G13" s="322" t="s">
        <v>395</v>
      </c>
      <c r="H13" s="1502" t="s">
        <v>1185</v>
      </c>
      <c r="I13" s="1503"/>
      <c r="J13" s="1536"/>
    </row>
    <row r="14" spans="1:18" s="280" customFormat="1" ht="27" customHeight="1" x14ac:dyDescent="0.2">
      <c r="A14" s="1523" t="s">
        <v>396</v>
      </c>
      <c r="B14" s="1538" t="s">
        <v>866</v>
      </c>
      <c r="C14" s="1539"/>
      <c r="D14" s="1540"/>
      <c r="E14" s="1531" t="s">
        <v>397</v>
      </c>
      <c r="F14" s="1548" t="s">
        <v>1874</v>
      </c>
      <c r="G14" s="1531" t="s">
        <v>398</v>
      </c>
      <c r="H14" s="1551" t="s">
        <v>1878</v>
      </c>
      <c r="I14" s="1552"/>
      <c r="J14" s="1552"/>
      <c r="P14" s="323"/>
      <c r="Q14" s="323"/>
      <c r="R14" s="323"/>
    </row>
    <row r="15" spans="1:18" s="280" customFormat="1" ht="27.75" customHeight="1" x14ac:dyDescent="0.2">
      <c r="A15" s="1537"/>
      <c r="B15" s="1541"/>
      <c r="C15" s="1542"/>
      <c r="D15" s="1543"/>
      <c r="E15" s="1547"/>
      <c r="F15" s="1549"/>
      <c r="G15" s="1547"/>
      <c r="H15" s="1553" t="s">
        <v>1879</v>
      </c>
      <c r="I15" s="1554"/>
      <c r="J15" s="1555"/>
      <c r="P15" s="323"/>
      <c r="Q15" s="323"/>
      <c r="R15" s="323"/>
    </row>
    <row r="16" spans="1:18" s="280" customFormat="1" ht="27" customHeight="1" thickBot="1" x14ac:dyDescent="0.25">
      <c r="A16" s="1524"/>
      <c r="B16" s="1544"/>
      <c r="C16" s="1545"/>
      <c r="D16" s="1546"/>
      <c r="E16" s="1532"/>
      <c r="F16" s="1550"/>
      <c r="G16" s="1532"/>
      <c r="H16" s="1556" t="s">
        <v>1880</v>
      </c>
      <c r="I16" s="1557"/>
      <c r="J16" s="1558"/>
      <c r="P16" s="323"/>
      <c r="Q16" s="323"/>
      <c r="R16" s="323"/>
    </row>
    <row r="17" spans="1:10" s="280" customFormat="1" x14ac:dyDescent="0.2">
      <c r="A17" s="1561"/>
      <c r="B17" s="1562"/>
      <c r="C17" s="1562"/>
      <c r="D17" s="1562"/>
      <c r="E17" s="1562"/>
      <c r="F17" s="1562"/>
      <c r="G17" s="1562"/>
      <c r="H17" s="1562"/>
      <c r="I17" s="1562"/>
      <c r="J17" s="1563"/>
    </row>
    <row r="18" spans="1:10" s="280" customFormat="1" ht="23.45" customHeight="1" x14ac:dyDescent="0.2">
      <c r="A18" s="1564"/>
      <c r="B18" s="1514" t="s">
        <v>378</v>
      </c>
      <c r="C18" s="1515"/>
      <c r="D18" s="1515"/>
      <c r="E18" s="1515"/>
      <c r="F18" s="1515"/>
      <c r="G18" s="1515"/>
      <c r="H18" s="1515"/>
      <c r="I18" s="1515"/>
      <c r="J18" s="1516"/>
    </row>
    <row r="19" spans="1:10" s="280" customFormat="1" ht="23.45" customHeight="1" x14ac:dyDescent="0.2">
      <c r="A19" s="1565"/>
      <c r="B19" s="1517" t="s">
        <v>1599</v>
      </c>
      <c r="C19" s="1518"/>
      <c r="D19" s="1518"/>
      <c r="E19" s="1518"/>
      <c r="F19" s="1518"/>
      <c r="G19" s="1518"/>
      <c r="H19" s="1518"/>
      <c r="I19" s="1518"/>
      <c r="J19" s="1519"/>
    </row>
    <row r="20" spans="1:10" s="280" customFormat="1" ht="23.45" customHeight="1" thickBot="1" x14ac:dyDescent="0.25">
      <c r="A20" s="1566"/>
      <c r="B20" s="1567" t="s">
        <v>380</v>
      </c>
      <c r="C20" s="1568"/>
      <c r="D20" s="1568"/>
      <c r="E20" s="1568"/>
      <c r="F20" s="1568"/>
      <c r="G20" s="1568"/>
      <c r="H20" s="1568"/>
      <c r="I20" s="1568"/>
      <c r="J20" s="1569"/>
    </row>
    <row r="21" spans="1:10" s="280" customFormat="1" ht="13.5" thickBot="1" x14ac:dyDescent="0.25">
      <c r="A21" s="1570" t="s">
        <v>402</v>
      </c>
      <c r="B21" s="1571"/>
      <c r="C21" s="1571"/>
      <c r="D21" s="1571"/>
      <c r="E21" s="1571"/>
      <c r="F21" s="1571"/>
      <c r="G21" s="1571"/>
      <c r="H21" s="1571"/>
      <c r="I21" s="1571"/>
      <c r="J21" s="1572"/>
    </row>
    <row r="22" spans="1:10" ht="42.75" customHeight="1" x14ac:dyDescent="0.2">
      <c r="A22" s="389" t="s">
        <v>168</v>
      </c>
      <c r="B22" s="621" t="s">
        <v>397</v>
      </c>
      <c r="C22" s="621" t="s">
        <v>1600</v>
      </c>
      <c r="D22" s="387" t="s">
        <v>405</v>
      </c>
      <c r="E22" s="387" t="s">
        <v>406</v>
      </c>
      <c r="F22" s="1559" t="s">
        <v>407</v>
      </c>
      <c r="G22" s="1560"/>
      <c r="H22" s="387" t="s">
        <v>665</v>
      </c>
      <c r="I22" s="387" t="s">
        <v>666</v>
      </c>
      <c r="J22" s="391" t="s">
        <v>667</v>
      </c>
    </row>
    <row r="23" spans="1:10" ht="117.75" customHeight="1" x14ac:dyDescent="0.2">
      <c r="A23" s="1573">
        <v>44196</v>
      </c>
      <c r="B23" s="1574" t="s">
        <v>1881</v>
      </c>
      <c r="C23" s="1575">
        <v>99</v>
      </c>
      <c r="D23" s="1576">
        <v>27</v>
      </c>
      <c r="E23" s="1580" t="s">
        <v>1890</v>
      </c>
      <c r="F23" s="1577" t="s">
        <v>1882</v>
      </c>
      <c r="G23" s="1577"/>
      <c r="H23" s="1582" t="s">
        <v>1892</v>
      </c>
      <c r="I23" s="1581">
        <v>44196</v>
      </c>
      <c r="J23" s="1577"/>
    </row>
    <row r="24" spans="1:10" ht="31.5" customHeight="1" x14ac:dyDescent="0.2">
      <c r="A24" s="1573"/>
      <c r="B24" s="1574"/>
      <c r="C24" s="1575"/>
      <c r="D24" s="1576"/>
      <c r="E24" s="1580"/>
      <c r="F24" s="1577"/>
      <c r="G24" s="1577"/>
      <c r="H24" s="1582"/>
      <c r="I24" s="1581"/>
      <c r="J24" s="1577"/>
    </row>
    <row r="25" spans="1:10" ht="63" customHeight="1" x14ac:dyDescent="0.2">
      <c r="A25" s="1573"/>
      <c r="B25" s="1574"/>
      <c r="C25" s="1575"/>
      <c r="D25" s="1576"/>
      <c r="E25" s="1580"/>
      <c r="F25" s="1577"/>
      <c r="G25" s="1577"/>
      <c r="H25" s="1582"/>
      <c r="I25" s="1581"/>
      <c r="J25" s="1577"/>
    </row>
    <row r="26" spans="1:10" ht="130.5" customHeight="1" x14ac:dyDescent="0.2">
      <c r="A26" s="1573"/>
      <c r="B26" s="1574"/>
      <c r="C26" s="1575"/>
      <c r="D26" s="1576"/>
      <c r="E26" s="1580"/>
      <c r="F26" s="1577"/>
      <c r="G26" s="1577"/>
      <c r="H26" s="1582"/>
      <c r="I26" s="1581"/>
      <c r="J26" s="1577"/>
    </row>
    <row r="27" spans="1:10" ht="108.75" customHeight="1" x14ac:dyDescent="0.2">
      <c r="A27" s="229">
        <v>44377</v>
      </c>
      <c r="B27" s="1443" t="s">
        <v>1881</v>
      </c>
      <c r="C27" s="1044">
        <v>69</v>
      </c>
      <c r="D27" s="1447">
        <v>23</v>
      </c>
      <c r="E27" s="226" t="s">
        <v>1891</v>
      </c>
      <c r="F27" s="1578" t="s">
        <v>1883</v>
      </c>
      <c r="G27" s="1579"/>
      <c r="H27" s="226" t="s">
        <v>1892</v>
      </c>
      <c r="I27" s="1444">
        <v>44377</v>
      </c>
      <c r="J27" s="353"/>
    </row>
    <row r="28" spans="1:10" ht="138.75" customHeight="1" x14ac:dyDescent="0.2">
      <c r="A28" s="229">
        <v>44561</v>
      </c>
      <c r="B28" s="1443" t="s">
        <v>1884</v>
      </c>
      <c r="C28" s="1044">
        <v>99</v>
      </c>
      <c r="D28" s="1447">
        <v>21</v>
      </c>
      <c r="E28" s="226" t="s">
        <v>1885</v>
      </c>
      <c r="F28" s="1578" t="s">
        <v>1886</v>
      </c>
      <c r="G28" s="1579"/>
      <c r="H28" s="226" t="s">
        <v>1892</v>
      </c>
      <c r="I28" s="1444">
        <v>44561</v>
      </c>
      <c r="J28" s="1445"/>
    </row>
    <row r="29" spans="1:10" ht="132" customHeight="1" x14ac:dyDescent="0.2">
      <c r="A29" s="1446">
        <v>44742</v>
      </c>
      <c r="B29" s="1443">
        <v>21</v>
      </c>
      <c r="C29" s="1044">
        <v>64</v>
      </c>
      <c r="D29" s="1447">
        <v>27</v>
      </c>
      <c r="E29" s="226" t="s">
        <v>1887</v>
      </c>
      <c r="F29" s="1578" t="s">
        <v>1888</v>
      </c>
      <c r="G29" s="1579"/>
      <c r="H29" s="226" t="s">
        <v>1893</v>
      </c>
      <c r="I29" s="1444">
        <v>44742</v>
      </c>
      <c r="J29" s="1445" t="s">
        <v>1889</v>
      </c>
    </row>
  </sheetData>
  <mergeCells count="48">
    <mergeCell ref="F29:G29"/>
    <mergeCell ref="J23:J26"/>
    <mergeCell ref="E23:E26"/>
    <mergeCell ref="I23:I26"/>
    <mergeCell ref="F27:G27"/>
    <mergeCell ref="F28:G28"/>
    <mergeCell ref="H23:H26"/>
    <mergeCell ref="A23:A26"/>
    <mergeCell ref="B23:B26"/>
    <mergeCell ref="C23:C26"/>
    <mergeCell ref="D23:D26"/>
    <mergeCell ref="F23:G26"/>
    <mergeCell ref="F22:G22"/>
    <mergeCell ref="A17:J17"/>
    <mergeCell ref="A18:A20"/>
    <mergeCell ref="B18:J18"/>
    <mergeCell ref="B19:J19"/>
    <mergeCell ref="B20:J20"/>
    <mergeCell ref="A21:J21"/>
    <mergeCell ref="B13:F13"/>
    <mergeCell ref="H13:J13"/>
    <mergeCell ref="A14:A16"/>
    <mergeCell ref="B14:D16"/>
    <mergeCell ref="E14:E16"/>
    <mergeCell ref="F14:F16"/>
    <mergeCell ref="G14:G16"/>
    <mergeCell ref="H14:J14"/>
    <mergeCell ref="H15:J15"/>
    <mergeCell ref="H16:J16"/>
    <mergeCell ref="B10:F10"/>
    <mergeCell ref="H10:J10"/>
    <mergeCell ref="B11:F11"/>
    <mergeCell ref="H11:J11"/>
    <mergeCell ref="B12:F12"/>
    <mergeCell ref="H12:J12"/>
    <mergeCell ref="B9:F9"/>
    <mergeCell ref="H9:J9"/>
    <mergeCell ref="A1:J1"/>
    <mergeCell ref="A2:A4"/>
    <mergeCell ref="B2:J2"/>
    <mergeCell ref="B3:J3"/>
    <mergeCell ref="B4:J4"/>
    <mergeCell ref="A5:J5"/>
    <mergeCell ref="A6:A7"/>
    <mergeCell ref="B6:D7"/>
    <mergeCell ref="E6:E7"/>
    <mergeCell ref="F6:H7"/>
    <mergeCell ref="A8:J8"/>
  </mergeCells>
  <dataValidations count="2">
    <dataValidation type="list" allowBlank="1" showInputMessage="1" showErrorMessage="1" errorTitle="Seleccione un valor de la lista" sqref="J7" xr:uid="{DAEBE1E3-E30B-4015-A3D2-97C4E23EDFBB}">
      <formula1>$L$1:$L$2</formula1>
    </dataValidation>
    <dataValidation type="list" allowBlank="1" showInputMessage="1" showErrorMessage="1" errorTitle="Seleccione un valor de la lista" sqref="J6" xr:uid="{5FAEB8FE-4FD0-4A18-9E9F-9A9795E3BD62}">
      <formula1>$K$1:$K$3</formula1>
    </dataValidation>
  </dataValidations>
  <pageMargins left="0.59055118110236227" right="0.59055118110236227" top="0.59055118110236227" bottom="0.59055118110236227" header="0.31496062992125984" footer="0.31496062992125984"/>
  <pageSetup scale="75" orientation="landscape" r:id="rId1"/>
  <headerFooter alignWithMargins="0"/>
  <rowBreaks count="1" manualBreakCount="1">
    <brk id="16" max="16383" man="1"/>
  </rowBreaks>
  <drawing r:id="rId2"/>
  <legacyDrawing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3" tint="0.39997558519241921"/>
  </sheetPr>
  <dimension ref="A1:R63"/>
  <sheetViews>
    <sheetView showGridLines="0" zoomScale="90" zoomScaleNormal="90" zoomScaleSheetLayoutView="80" workbookViewId="0">
      <selection activeCell="J31" sqref="J30:J31"/>
    </sheetView>
  </sheetViews>
  <sheetFormatPr baseColWidth="10" defaultColWidth="11.42578125" defaultRowHeight="12.75" x14ac:dyDescent="0.2"/>
  <cols>
    <col min="1" max="1" width="12.7109375" style="280" customWidth="1"/>
    <col min="2" max="4" width="10" style="280" customWidth="1"/>
    <col min="5" max="5" width="56.28515625" style="280" customWidth="1"/>
    <col min="6" max="6" width="11.42578125" style="280"/>
    <col min="7" max="7" width="21.42578125" style="280" customWidth="1"/>
    <col min="8" max="8" width="19" style="280" customWidth="1"/>
    <col min="9" max="9" width="16.140625" style="280" customWidth="1"/>
    <col min="10" max="10" width="19" style="280" customWidth="1"/>
    <col min="11" max="18" width="11.42578125" style="425"/>
    <col min="19" max="16384" width="11.42578125" style="280"/>
  </cols>
  <sheetData>
    <row r="1" spans="1:18" ht="14.25" x14ac:dyDescent="0.2">
      <c r="A1" s="1859"/>
      <c r="B1" s="1860"/>
      <c r="C1" s="1860"/>
      <c r="D1" s="1860"/>
      <c r="E1" s="1860"/>
      <c r="F1" s="1860"/>
      <c r="G1" s="1860"/>
      <c r="H1" s="1860"/>
      <c r="I1" s="1860"/>
      <c r="J1" s="1861"/>
      <c r="K1" s="521"/>
      <c r="L1" s="521"/>
      <c r="M1" s="521"/>
      <c r="N1" s="1283"/>
      <c r="O1" s="1283"/>
      <c r="P1" s="1283"/>
      <c r="Q1" s="1283"/>
      <c r="R1" s="1283"/>
    </row>
    <row r="2" spans="1:18" ht="24" customHeight="1" x14ac:dyDescent="0.2">
      <c r="A2" s="1862"/>
      <c r="B2" s="1863" t="s">
        <v>378</v>
      </c>
      <c r="C2" s="1863"/>
      <c r="D2" s="1863"/>
      <c r="E2" s="1863"/>
      <c r="F2" s="1863"/>
      <c r="G2" s="1863"/>
      <c r="H2" s="1863"/>
      <c r="I2" s="1863"/>
      <c r="J2" s="1863"/>
      <c r="K2" s="521"/>
      <c r="L2" s="521"/>
      <c r="M2" s="521"/>
      <c r="N2" s="1283"/>
      <c r="O2" s="1283"/>
      <c r="P2" s="1283"/>
      <c r="Q2" s="1283"/>
      <c r="R2" s="1283"/>
    </row>
    <row r="3" spans="1:18" ht="24" customHeight="1" x14ac:dyDescent="0.2">
      <c r="A3" s="1862"/>
      <c r="B3" s="1864" t="s">
        <v>857</v>
      </c>
      <c r="C3" s="1864"/>
      <c r="D3" s="1864"/>
      <c r="E3" s="1864"/>
      <c r="F3" s="1864"/>
      <c r="G3" s="1864"/>
      <c r="H3" s="1864"/>
      <c r="I3" s="1864"/>
      <c r="J3" s="1864"/>
      <c r="K3" s="521"/>
      <c r="L3" s="521"/>
      <c r="M3" s="521"/>
      <c r="N3" s="1283"/>
      <c r="O3" s="1283"/>
      <c r="P3" s="1283"/>
      <c r="Q3" s="1283"/>
      <c r="R3" s="1283"/>
    </row>
    <row r="4" spans="1:18" ht="24" customHeight="1" x14ac:dyDescent="0.2">
      <c r="A4" s="1862"/>
      <c r="B4" s="1864" t="s">
        <v>380</v>
      </c>
      <c r="C4" s="1864"/>
      <c r="D4" s="1864"/>
      <c r="E4" s="1864"/>
      <c r="F4" s="1864"/>
      <c r="G4" s="1864"/>
      <c r="H4" s="1864"/>
      <c r="I4" s="1864"/>
      <c r="J4" s="1864"/>
      <c r="K4" s="1283"/>
      <c r="L4" s="1283"/>
      <c r="M4" s="521"/>
      <c r="N4" s="1283"/>
      <c r="O4" s="1283"/>
      <c r="P4" s="1283"/>
      <c r="Q4" s="1283"/>
      <c r="R4" s="1283"/>
    </row>
    <row r="5" spans="1:18" x14ac:dyDescent="0.2">
      <c r="A5" s="1865" t="s">
        <v>381</v>
      </c>
      <c r="B5" s="1866"/>
      <c r="C5" s="1866"/>
      <c r="D5" s="1866"/>
      <c r="E5" s="1866"/>
      <c r="F5" s="1866"/>
      <c r="G5" s="1866"/>
      <c r="H5" s="1866"/>
      <c r="I5" s="1866"/>
      <c r="J5" s="1867"/>
      <c r="K5" s="1283"/>
      <c r="L5" s="1283"/>
      <c r="M5" s="1283"/>
      <c r="N5" s="1283"/>
      <c r="O5" s="1283"/>
      <c r="P5" s="1283"/>
      <c r="Q5" s="1283"/>
      <c r="R5" s="1283"/>
    </row>
    <row r="6" spans="1:18" ht="25.5" customHeight="1" x14ac:dyDescent="0.2">
      <c r="A6" s="1523" t="s">
        <v>342</v>
      </c>
      <c r="B6" s="1853" t="s">
        <v>265</v>
      </c>
      <c r="C6" s="1854"/>
      <c r="D6" s="1855"/>
      <c r="E6" s="1531" t="s">
        <v>343</v>
      </c>
      <c r="F6" s="1525" t="s">
        <v>266</v>
      </c>
      <c r="G6" s="1526"/>
      <c r="H6" s="1527"/>
      <c r="I6" s="318" t="s">
        <v>382</v>
      </c>
      <c r="J6" s="319" t="s">
        <v>383</v>
      </c>
      <c r="K6" s="1283"/>
      <c r="L6" s="1283"/>
      <c r="M6" s="1283"/>
      <c r="N6" s="1283"/>
      <c r="O6" s="1283"/>
      <c r="P6" s="1283"/>
      <c r="Q6" s="1283"/>
      <c r="R6" s="1283"/>
    </row>
    <row r="7" spans="1:18" ht="31.15" customHeight="1" x14ac:dyDescent="0.2">
      <c r="A7" s="1524"/>
      <c r="B7" s="1856"/>
      <c r="C7" s="1857"/>
      <c r="D7" s="1858"/>
      <c r="E7" s="1532"/>
      <c r="F7" s="1528"/>
      <c r="G7" s="1529"/>
      <c r="H7" s="1530"/>
      <c r="I7" s="320" t="s">
        <v>384</v>
      </c>
      <c r="J7" s="513" t="s">
        <v>385</v>
      </c>
      <c r="K7" s="1283"/>
      <c r="L7" s="1283"/>
      <c r="M7" s="1283"/>
      <c r="N7" s="1283"/>
      <c r="O7" s="1283"/>
      <c r="P7" s="1283"/>
      <c r="Q7" s="1283"/>
      <c r="R7" s="1283"/>
    </row>
    <row r="8" spans="1:18" x14ac:dyDescent="0.2">
      <c r="A8" s="1868"/>
      <c r="B8" s="1562"/>
      <c r="C8" s="1562"/>
      <c r="D8" s="1562"/>
      <c r="E8" s="1562"/>
      <c r="F8" s="1562"/>
      <c r="G8" s="1562"/>
      <c r="H8" s="1562"/>
      <c r="I8" s="1562"/>
      <c r="J8" s="1869"/>
      <c r="K8" s="1283"/>
      <c r="L8" s="1283"/>
      <c r="M8" s="1283"/>
      <c r="N8" s="1283"/>
      <c r="O8" s="1283"/>
      <c r="P8" s="1283"/>
      <c r="Q8" s="1283"/>
      <c r="R8" s="1283"/>
    </row>
    <row r="9" spans="1:18" ht="69" customHeight="1" x14ac:dyDescent="0.2">
      <c r="A9" s="321" t="s">
        <v>386</v>
      </c>
      <c r="B9" s="1990" t="s">
        <v>897</v>
      </c>
      <c r="C9" s="1991"/>
      <c r="D9" s="1991"/>
      <c r="E9" s="1991"/>
      <c r="F9" s="1966"/>
      <c r="G9" s="322" t="s">
        <v>387</v>
      </c>
      <c r="H9" s="1990" t="s">
        <v>898</v>
      </c>
      <c r="I9" s="2002"/>
      <c r="J9" s="2003"/>
      <c r="K9" s="1283"/>
      <c r="L9" s="1283"/>
      <c r="M9" s="1283"/>
      <c r="N9" s="1283"/>
      <c r="O9" s="1283"/>
      <c r="P9" s="1283"/>
      <c r="Q9" s="1283"/>
      <c r="R9" s="1283"/>
    </row>
    <row r="10" spans="1:18" ht="79.900000000000006" customHeight="1" x14ac:dyDescent="0.2">
      <c r="A10" s="321" t="s">
        <v>388</v>
      </c>
      <c r="B10" s="1514" t="s">
        <v>655</v>
      </c>
      <c r="C10" s="1515"/>
      <c r="D10" s="1515"/>
      <c r="E10" s="1515"/>
      <c r="F10" s="1516"/>
      <c r="G10" s="322" t="s">
        <v>389</v>
      </c>
      <c r="H10" s="1999" t="s">
        <v>899</v>
      </c>
      <c r="I10" s="2000"/>
      <c r="J10" s="2043"/>
      <c r="K10" s="1283"/>
      <c r="L10" s="1283"/>
      <c r="M10" s="1283"/>
      <c r="N10" s="1283"/>
      <c r="O10" s="1283"/>
      <c r="P10" s="1283"/>
      <c r="Q10" s="1283"/>
      <c r="R10" s="1283"/>
    </row>
    <row r="11" spans="1:18" ht="45" customHeight="1" x14ac:dyDescent="0.2">
      <c r="A11" s="321" t="s">
        <v>390</v>
      </c>
      <c r="B11" s="1514" t="s">
        <v>900</v>
      </c>
      <c r="C11" s="1515"/>
      <c r="D11" s="1515"/>
      <c r="E11" s="1515"/>
      <c r="F11" s="1516"/>
      <c r="G11" s="322" t="s">
        <v>391</v>
      </c>
      <c r="H11" s="1999" t="s">
        <v>901</v>
      </c>
      <c r="I11" s="2000"/>
      <c r="J11" s="2043"/>
      <c r="K11" s="1283"/>
      <c r="L11" s="1283"/>
      <c r="M11" s="1283"/>
      <c r="N11" s="1283"/>
      <c r="O11" s="1283"/>
      <c r="P11" s="1283"/>
      <c r="Q11" s="1283"/>
      <c r="R11" s="1283"/>
    </row>
    <row r="12" spans="1:18" ht="45" customHeight="1" x14ac:dyDescent="0.2">
      <c r="A12" s="321" t="s">
        <v>392</v>
      </c>
      <c r="B12" s="1514" t="s">
        <v>902</v>
      </c>
      <c r="C12" s="1515"/>
      <c r="D12" s="1515"/>
      <c r="E12" s="1515"/>
      <c r="F12" s="1516"/>
      <c r="G12" s="322" t="s">
        <v>393</v>
      </c>
      <c r="H12" s="1514" t="s">
        <v>34</v>
      </c>
      <c r="I12" s="1515"/>
      <c r="J12" s="1516"/>
      <c r="K12" s="1283"/>
      <c r="L12" s="1283"/>
      <c r="M12" s="1283"/>
      <c r="N12" s="1283"/>
      <c r="O12" s="1283"/>
      <c r="P12" s="1283"/>
      <c r="Q12" s="1283"/>
      <c r="R12" s="1283"/>
    </row>
    <row r="13" spans="1:18" ht="45" customHeight="1" x14ac:dyDescent="0.2">
      <c r="A13" s="321" t="s">
        <v>394</v>
      </c>
      <c r="B13" s="1514" t="s">
        <v>903</v>
      </c>
      <c r="C13" s="1515"/>
      <c r="D13" s="1515"/>
      <c r="E13" s="1515"/>
      <c r="F13" s="1516"/>
      <c r="G13" s="322" t="s">
        <v>395</v>
      </c>
      <c r="H13" s="1514" t="s">
        <v>795</v>
      </c>
      <c r="I13" s="1515"/>
      <c r="J13" s="1516"/>
      <c r="K13" s="1283"/>
      <c r="L13" s="1283"/>
      <c r="M13" s="1283"/>
      <c r="N13" s="1283"/>
      <c r="O13" s="1283"/>
      <c r="P13" s="1283"/>
      <c r="Q13" s="1283"/>
      <c r="R13" s="1283"/>
    </row>
    <row r="14" spans="1:18" ht="15.75" x14ac:dyDescent="0.2">
      <c r="A14" s="1875" t="s">
        <v>396</v>
      </c>
      <c r="B14" s="1877" t="s">
        <v>866</v>
      </c>
      <c r="C14" s="1877"/>
      <c r="D14" s="1877"/>
      <c r="E14" s="1880" t="s">
        <v>397</v>
      </c>
      <c r="F14" s="1882">
        <v>1</v>
      </c>
      <c r="G14" s="1884" t="s">
        <v>398</v>
      </c>
      <c r="H14" s="1887" t="s">
        <v>904</v>
      </c>
      <c r="I14" s="1888"/>
      <c r="J14" s="1889"/>
      <c r="K14" s="1283">
        <v>100</v>
      </c>
      <c r="L14" s="1283"/>
      <c r="M14" s="1283"/>
      <c r="N14" s="1283"/>
      <c r="O14" s="1283"/>
      <c r="P14" s="522"/>
      <c r="Q14" s="522"/>
      <c r="R14" s="522"/>
    </row>
    <row r="15" spans="1:18" ht="15.75" x14ac:dyDescent="0.2">
      <c r="A15" s="1875"/>
      <c r="B15" s="1878"/>
      <c r="C15" s="1878"/>
      <c r="D15" s="1878"/>
      <c r="E15" s="1880"/>
      <c r="F15" s="1882"/>
      <c r="G15" s="1885"/>
      <c r="H15" s="1890" t="s">
        <v>905</v>
      </c>
      <c r="I15" s="1890"/>
      <c r="J15" s="1891"/>
      <c r="K15" s="1283">
        <v>80</v>
      </c>
      <c r="L15" s="1283"/>
      <c r="M15" s="1283"/>
      <c r="N15" s="1283"/>
      <c r="O15" s="1283"/>
      <c r="P15" s="522"/>
      <c r="Q15" s="522"/>
      <c r="R15" s="522"/>
    </row>
    <row r="16" spans="1:18" ht="16.5" thickBot="1" x14ac:dyDescent="0.25">
      <c r="A16" s="1876"/>
      <c r="B16" s="1879"/>
      <c r="C16" s="1879"/>
      <c r="D16" s="1879"/>
      <c r="E16" s="1881"/>
      <c r="F16" s="1883"/>
      <c r="G16" s="1886"/>
      <c r="H16" s="1892" t="s">
        <v>664</v>
      </c>
      <c r="I16" s="1892"/>
      <c r="J16" s="1893"/>
      <c r="K16" s="1283">
        <v>70</v>
      </c>
      <c r="L16" s="1283"/>
      <c r="M16" s="1283"/>
      <c r="N16" s="1283"/>
      <c r="O16" s="1283"/>
      <c r="P16" s="522"/>
      <c r="Q16" s="522"/>
      <c r="R16" s="522"/>
    </row>
    <row r="17" spans="1:18" x14ac:dyDescent="0.2">
      <c r="A17" s="324"/>
      <c r="B17" s="325"/>
      <c r="C17" s="326"/>
      <c r="D17" s="326"/>
      <c r="E17" s="324"/>
      <c r="F17" s="325"/>
      <c r="G17" s="324"/>
      <c r="H17" s="327"/>
      <c r="I17" s="327"/>
      <c r="J17" s="327"/>
      <c r="K17" s="1283"/>
      <c r="L17" s="1283"/>
      <c r="M17" s="1283"/>
      <c r="N17" s="1283"/>
      <c r="O17" s="1283"/>
      <c r="P17" s="522"/>
      <c r="Q17" s="522"/>
      <c r="R17" s="522"/>
    </row>
    <row r="18" spans="1:18" x14ac:dyDescent="0.2">
      <c r="A18" s="1894"/>
      <c r="B18" s="1895"/>
      <c r="C18" s="1895"/>
      <c r="D18" s="1895"/>
      <c r="E18" s="1895"/>
      <c r="F18" s="1895"/>
      <c r="G18" s="1895"/>
      <c r="H18" s="1895"/>
      <c r="I18" s="1895"/>
      <c r="J18" s="1896"/>
      <c r="K18" s="1283"/>
      <c r="L18" s="1283"/>
      <c r="M18" s="1283"/>
      <c r="N18" s="1283"/>
      <c r="O18" s="1283"/>
      <c r="P18" s="1283"/>
      <c r="Q18" s="1283"/>
      <c r="R18" s="1283"/>
    </row>
    <row r="19" spans="1:18" ht="23.45" customHeight="1" x14ac:dyDescent="0.2">
      <c r="A19" s="1897"/>
      <c r="B19" s="1923" t="s">
        <v>378</v>
      </c>
      <c r="C19" s="1923"/>
      <c r="D19" s="1923"/>
      <c r="E19" s="1923"/>
      <c r="F19" s="1923"/>
      <c r="G19" s="1923"/>
      <c r="H19" s="1923"/>
      <c r="I19" s="1923"/>
      <c r="J19" s="1923"/>
      <c r="K19" s="1283"/>
      <c r="L19" s="1283"/>
      <c r="M19" s="1283"/>
      <c r="N19" s="1283"/>
      <c r="O19" s="1283"/>
      <c r="P19" s="1283"/>
      <c r="Q19" s="1283"/>
      <c r="R19" s="1283"/>
    </row>
    <row r="20" spans="1:18" ht="23.45" customHeight="1" x14ac:dyDescent="0.2">
      <c r="A20" s="1897"/>
      <c r="B20" s="1864" t="s">
        <v>857</v>
      </c>
      <c r="C20" s="1864"/>
      <c r="D20" s="1864"/>
      <c r="E20" s="1864"/>
      <c r="F20" s="1864"/>
      <c r="G20" s="1864"/>
      <c r="H20" s="1864"/>
      <c r="I20" s="1864"/>
      <c r="J20" s="1864"/>
      <c r="K20" s="1283"/>
      <c r="L20" s="1283"/>
      <c r="M20" s="1283"/>
      <c r="N20" s="1283"/>
      <c r="O20" s="1283"/>
      <c r="P20" s="1283"/>
      <c r="Q20" s="1283"/>
      <c r="R20" s="1283"/>
    </row>
    <row r="21" spans="1:18" ht="23.45" customHeight="1" thickBot="1" x14ac:dyDescent="0.25">
      <c r="A21" s="1897"/>
      <c r="B21" s="1864" t="s">
        <v>380</v>
      </c>
      <c r="C21" s="1864"/>
      <c r="D21" s="1864"/>
      <c r="E21" s="1864"/>
      <c r="F21" s="1864"/>
      <c r="G21" s="1864"/>
      <c r="H21" s="1864"/>
      <c r="I21" s="1864"/>
      <c r="J21" s="1864"/>
      <c r="K21" s="1283"/>
      <c r="L21" s="1283"/>
      <c r="M21" s="1283"/>
      <c r="N21" s="1283"/>
      <c r="O21" s="1283"/>
      <c r="P21" s="1283"/>
      <c r="Q21" s="1283"/>
      <c r="R21" s="1283"/>
    </row>
    <row r="22" spans="1:18" ht="13.5" thickBot="1" x14ac:dyDescent="0.25">
      <c r="A22" s="1570" t="s">
        <v>402</v>
      </c>
      <c r="B22" s="1571"/>
      <c r="C22" s="1571"/>
      <c r="D22" s="1571"/>
      <c r="E22" s="1571"/>
      <c r="F22" s="1571"/>
      <c r="G22" s="1571"/>
      <c r="H22" s="1571"/>
      <c r="I22" s="1571"/>
      <c r="J22" s="1572"/>
      <c r="K22" s="1283"/>
      <c r="L22" s="1283"/>
      <c r="M22" s="1283"/>
      <c r="N22" s="1283"/>
      <c r="O22" s="1283"/>
      <c r="P22" s="1283"/>
      <c r="Q22" s="1283"/>
      <c r="R22" s="1283"/>
    </row>
    <row r="23" spans="1:18" x14ac:dyDescent="0.2">
      <c r="A23" s="328" t="s">
        <v>403</v>
      </c>
      <c r="B23" s="329" t="s">
        <v>397</v>
      </c>
      <c r="C23" s="329" t="s">
        <v>404</v>
      </c>
      <c r="D23" s="330" t="s">
        <v>405</v>
      </c>
      <c r="E23" s="330" t="s">
        <v>406</v>
      </c>
      <c r="F23" s="1532" t="s">
        <v>407</v>
      </c>
      <c r="G23" s="1898"/>
      <c r="H23" s="330" t="s">
        <v>665</v>
      </c>
      <c r="I23" s="330" t="s">
        <v>666</v>
      </c>
      <c r="J23" s="331" t="s">
        <v>667</v>
      </c>
      <c r="K23" s="1283"/>
      <c r="L23" s="1283"/>
      <c r="M23" s="1283"/>
      <c r="N23" s="1283"/>
      <c r="O23" s="1283"/>
      <c r="P23" s="1283"/>
      <c r="Q23" s="1283"/>
      <c r="R23" s="1283"/>
    </row>
    <row r="24" spans="1:18" s="518" customFormat="1" ht="117" customHeight="1" x14ac:dyDescent="0.2">
      <c r="A24" s="514" t="s">
        <v>870</v>
      </c>
      <c r="B24" s="515">
        <v>1</v>
      </c>
      <c r="C24" s="516">
        <f>12/12</f>
        <v>1</v>
      </c>
      <c r="D24" s="517">
        <f>C24/B24</f>
        <v>1</v>
      </c>
      <c r="E24" s="337" t="s">
        <v>906</v>
      </c>
      <c r="F24" s="1984" t="s">
        <v>907</v>
      </c>
      <c r="G24" s="1985"/>
      <c r="H24" s="337" t="s">
        <v>908</v>
      </c>
      <c r="I24" s="362">
        <v>41639</v>
      </c>
      <c r="J24" s="511" t="s">
        <v>874</v>
      </c>
      <c r="K24" s="1368"/>
      <c r="L24" s="1368"/>
      <c r="M24" s="1368"/>
      <c r="N24" s="1368"/>
      <c r="O24" s="1368"/>
      <c r="P24" s="1368"/>
      <c r="Q24" s="1368"/>
      <c r="R24" s="1368"/>
    </row>
    <row r="25" spans="1:18" s="518" customFormat="1" ht="107.25" customHeight="1" x14ac:dyDescent="0.2">
      <c r="A25" s="514" t="s">
        <v>875</v>
      </c>
      <c r="B25" s="515">
        <v>1</v>
      </c>
      <c r="C25" s="519">
        <f>35/70</f>
        <v>0.5</v>
      </c>
      <c r="D25" s="517">
        <f>C25/B25</f>
        <v>0.5</v>
      </c>
      <c r="E25" s="337" t="s">
        <v>909</v>
      </c>
      <c r="F25" s="2042" t="s">
        <v>910</v>
      </c>
      <c r="G25" s="2042"/>
      <c r="H25" s="337" t="s">
        <v>908</v>
      </c>
      <c r="I25" s="362">
        <v>42004</v>
      </c>
      <c r="J25" s="511" t="s">
        <v>874</v>
      </c>
      <c r="K25" s="1368"/>
      <c r="L25" s="1368"/>
      <c r="M25" s="1368"/>
      <c r="N25" s="1368"/>
      <c r="O25" s="1368"/>
      <c r="P25" s="1368"/>
      <c r="Q25" s="1368"/>
      <c r="R25" s="1368"/>
    </row>
    <row r="26" spans="1:18" ht="94.5" customHeight="1" x14ac:dyDescent="0.2">
      <c r="A26" s="514" t="s">
        <v>911</v>
      </c>
      <c r="B26" s="515">
        <v>1</v>
      </c>
      <c r="C26" s="519">
        <f>35/70</f>
        <v>0.5</v>
      </c>
      <c r="D26" s="517">
        <f>C26/B26</f>
        <v>0.5</v>
      </c>
      <c r="E26" s="520" t="s">
        <v>912</v>
      </c>
      <c r="F26" s="1904" t="s">
        <v>913</v>
      </c>
      <c r="G26" s="1905"/>
      <c r="H26" s="337" t="s">
        <v>908</v>
      </c>
      <c r="I26" s="362">
        <v>42369</v>
      </c>
      <c r="J26" s="511" t="s">
        <v>874</v>
      </c>
      <c r="K26" s="1283"/>
      <c r="L26" s="1283"/>
      <c r="M26" s="1283"/>
      <c r="N26" s="1283"/>
      <c r="O26" s="1283"/>
      <c r="P26" s="1283"/>
      <c r="Q26" s="1283"/>
      <c r="R26" s="1283"/>
    </row>
    <row r="27" spans="1:18" ht="129.75" customHeight="1" x14ac:dyDescent="0.2">
      <c r="A27" s="514" t="s">
        <v>882</v>
      </c>
      <c r="B27" s="515">
        <v>1</v>
      </c>
      <c r="C27" s="519">
        <f>213/213</f>
        <v>1</v>
      </c>
      <c r="D27" s="517">
        <f>C27/B27</f>
        <v>1</v>
      </c>
      <c r="E27" s="520" t="s">
        <v>914</v>
      </c>
      <c r="F27" s="1904" t="s">
        <v>915</v>
      </c>
      <c r="G27" s="1905"/>
      <c r="H27" s="337" t="s">
        <v>908</v>
      </c>
      <c r="I27" s="362">
        <v>42735</v>
      </c>
      <c r="J27" s="512" t="s">
        <v>874</v>
      </c>
      <c r="K27" s="1283"/>
      <c r="L27" s="1283"/>
      <c r="M27" s="1283"/>
      <c r="N27" s="1283"/>
      <c r="O27" s="1283"/>
      <c r="P27" s="1283"/>
      <c r="Q27" s="1283"/>
      <c r="R27" s="1283"/>
    </row>
    <row r="28" spans="1:18" customFormat="1" ht="356.25" customHeight="1" x14ac:dyDescent="0.2">
      <c r="A28" s="622" t="s">
        <v>885</v>
      </c>
      <c r="B28" s="649">
        <v>1</v>
      </c>
      <c r="C28" s="650">
        <v>1</v>
      </c>
      <c r="D28" s="649">
        <v>1</v>
      </c>
      <c r="E28" s="489" t="s">
        <v>916</v>
      </c>
      <c r="F28" s="1611"/>
      <c r="G28" s="1612"/>
      <c r="H28" s="442" t="s">
        <v>908</v>
      </c>
      <c r="I28" s="582">
        <v>43100</v>
      </c>
      <c r="J28" s="651" t="s">
        <v>874</v>
      </c>
    </row>
    <row r="29" spans="1:18" customFormat="1" ht="316.5" customHeight="1" x14ac:dyDescent="0.2">
      <c r="A29" s="622" t="s">
        <v>917</v>
      </c>
      <c r="B29" s="649">
        <v>1</v>
      </c>
      <c r="C29" s="650">
        <v>1</v>
      </c>
      <c r="D29" s="649">
        <v>1</v>
      </c>
      <c r="E29" s="489" t="s">
        <v>918</v>
      </c>
      <c r="F29" s="1611" t="s">
        <v>919</v>
      </c>
      <c r="G29" s="1612"/>
      <c r="H29" s="442" t="s">
        <v>920</v>
      </c>
      <c r="I29" s="582">
        <v>43465</v>
      </c>
      <c r="J29" s="584" t="s">
        <v>874</v>
      </c>
    </row>
    <row r="30" spans="1:18" customFormat="1" ht="291" customHeight="1" x14ac:dyDescent="0.2">
      <c r="A30" s="622" t="s">
        <v>889</v>
      </c>
      <c r="B30" s="649">
        <v>1</v>
      </c>
      <c r="C30" s="943">
        <v>1</v>
      </c>
      <c r="D30" s="649">
        <v>1</v>
      </c>
      <c r="E30" s="489" t="s">
        <v>921</v>
      </c>
      <c r="F30" s="1980" t="s">
        <v>922</v>
      </c>
      <c r="G30" s="2041"/>
      <c r="H30" s="442" t="s">
        <v>908</v>
      </c>
      <c r="I30" s="582">
        <v>43830</v>
      </c>
      <c r="J30" s="651" t="s">
        <v>874</v>
      </c>
    </row>
    <row r="31" spans="1:18" customFormat="1" ht="246" customHeight="1" x14ac:dyDescent="0.2">
      <c r="A31" s="622" t="s">
        <v>892</v>
      </c>
      <c r="B31" s="649">
        <v>1</v>
      </c>
      <c r="C31" s="943">
        <f>213/213</f>
        <v>1</v>
      </c>
      <c r="D31" s="649">
        <v>1</v>
      </c>
      <c r="E31" s="489" t="s">
        <v>923</v>
      </c>
      <c r="F31" s="1611" t="s">
        <v>922</v>
      </c>
      <c r="G31" s="1612"/>
      <c r="H31" s="442" t="s">
        <v>908</v>
      </c>
      <c r="I31" s="582">
        <v>44196</v>
      </c>
      <c r="J31" s="651" t="s">
        <v>874</v>
      </c>
    </row>
    <row r="32" spans="1:18" customFormat="1" ht="323.25" customHeight="1" x14ac:dyDescent="0.2">
      <c r="A32" s="1140" t="s">
        <v>895</v>
      </c>
      <c r="B32" s="1141">
        <v>1</v>
      </c>
      <c r="C32" s="1142">
        <f>213/213</f>
        <v>1</v>
      </c>
      <c r="D32" s="1141">
        <v>1</v>
      </c>
      <c r="E32" s="489" t="s">
        <v>924</v>
      </c>
      <c r="F32" s="2039" t="s">
        <v>922</v>
      </c>
      <c r="G32" s="2040"/>
      <c r="H32" s="1143" t="s">
        <v>908</v>
      </c>
      <c r="I32" s="1139">
        <v>44561</v>
      </c>
      <c r="J32" s="1144" t="s">
        <v>874</v>
      </c>
    </row>
    <row r="33" spans="1:10" customFormat="1" ht="26.25" customHeight="1" x14ac:dyDescent="0.2">
      <c r="A33" s="10"/>
      <c r="B33" s="10"/>
      <c r="C33" s="10"/>
      <c r="D33" s="10"/>
      <c r="E33" s="10"/>
      <c r="F33" s="10"/>
      <c r="G33" s="10"/>
      <c r="H33" s="10"/>
      <c r="I33" s="10"/>
      <c r="J33" s="10"/>
    </row>
    <row r="34" spans="1:10" customFormat="1" ht="23.25" customHeight="1" x14ac:dyDescent="0.2">
      <c r="A34" s="10"/>
      <c r="B34" s="10"/>
      <c r="C34" s="10"/>
      <c r="D34" s="10"/>
      <c r="E34" s="10"/>
      <c r="F34" s="10"/>
      <c r="G34" s="10"/>
      <c r="H34" s="10"/>
      <c r="I34" s="10"/>
      <c r="J34" s="10"/>
    </row>
    <row r="35" spans="1:10" customFormat="1" ht="39.950000000000003" customHeight="1" x14ac:dyDescent="0.2">
      <c r="A35" s="10"/>
      <c r="B35" s="10"/>
      <c r="C35" s="10"/>
      <c r="D35" s="10"/>
      <c r="E35" s="10"/>
      <c r="F35" s="10"/>
      <c r="G35" s="10"/>
      <c r="H35" s="10"/>
      <c r="I35" s="10"/>
      <c r="J35" s="10"/>
    </row>
    <row r="36" spans="1:10" customFormat="1" ht="39.950000000000003" customHeight="1" x14ac:dyDescent="0.2">
      <c r="A36" s="10"/>
      <c r="B36" s="10"/>
      <c r="C36" s="10"/>
      <c r="D36" s="10"/>
      <c r="E36" s="10"/>
      <c r="F36" s="10"/>
      <c r="G36" s="10"/>
      <c r="H36" s="10"/>
      <c r="I36" s="10"/>
      <c r="J36" s="10"/>
    </row>
    <row r="37" spans="1:10" customFormat="1" ht="39.950000000000003" customHeight="1" x14ac:dyDescent="0.2">
      <c r="A37" s="10"/>
      <c r="B37" s="10"/>
      <c r="C37" s="10"/>
      <c r="D37" s="10"/>
      <c r="E37" s="10"/>
      <c r="F37" s="10"/>
      <c r="G37" s="10"/>
      <c r="H37" s="10"/>
      <c r="I37" s="10"/>
      <c r="J37" s="10"/>
    </row>
    <row r="38" spans="1:10" customFormat="1" ht="39.950000000000003" customHeight="1" x14ac:dyDescent="0.2">
      <c r="A38" s="10"/>
      <c r="B38" s="10"/>
      <c r="C38" s="10"/>
      <c r="D38" s="10"/>
      <c r="E38" s="10"/>
      <c r="F38" s="10"/>
      <c r="G38" s="10"/>
      <c r="H38" s="10"/>
      <c r="I38" s="10"/>
      <c r="J38" s="10"/>
    </row>
    <row r="39" spans="1:10" customFormat="1" ht="39.950000000000003" customHeight="1" x14ac:dyDescent="0.2">
      <c r="A39" s="10"/>
      <c r="B39" s="10"/>
      <c r="C39" s="10"/>
      <c r="D39" s="10"/>
      <c r="E39" s="10"/>
      <c r="F39" s="10"/>
      <c r="G39" s="10"/>
      <c r="H39" s="10"/>
      <c r="I39" s="10"/>
      <c r="J39" s="10"/>
    </row>
    <row r="40" spans="1:10" customFormat="1" ht="39.950000000000003" customHeight="1" x14ac:dyDescent="0.2">
      <c r="A40" s="10"/>
      <c r="B40" s="10"/>
      <c r="C40" s="10"/>
      <c r="D40" s="10"/>
      <c r="E40" s="10"/>
      <c r="F40" s="10"/>
      <c r="G40" s="10"/>
      <c r="H40" s="10"/>
      <c r="I40" s="10"/>
      <c r="J40" s="10"/>
    </row>
    <row r="41" spans="1:10" customFormat="1" ht="39.950000000000003" customHeight="1" x14ac:dyDescent="0.2">
      <c r="A41" s="10"/>
      <c r="B41" s="10"/>
      <c r="C41" s="10"/>
      <c r="D41" s="10"/>
      <c r="E41" s="10"/>
      <c r="F41" s="10"/>
      <c r="G41" s="10"/>
      <c r="H41" s="10"/>
      <c r="I41" s="10"/>
      <c r="J41" s="10"/>
    </row>
    <row r="42" spans="1:10" customFormat="1" ht="39.950000000000003" customHeight="1" x14ac:dyDescent="0.2">
      <c r="A42" s="10"/>
      <c r="B42" s="10"/>
      <c r="C42" s="10"/>
      <c r="D42" s="10"/>
      <c r="E42" s="10"/>
      <c r="F42" s="10"/>
      <c r="G42" s="10"/>
      <c r="H42" s="10"/>
      <c r="I42" s="10"/>
      <c r="J42" s="10"/>
    </row>
    <row r="43" spans="1:10" customFormat="1" ht="39.950000000000003" customHeight="1" x14ac:dyDescent="0.2">
      <c r="A43" s="10"/>
      <c r="B43" s="10"/>
      <c r="C43" s="10"/>
      <c r="D43" s="10"/>
      <c r="E43" s="10"/>
      <c r="F43" s="10"/>
      <c r="G43" s="10"/>
      <c r="H43" s="10"/>
      <c r="I43" s="10"/>
      <c r="J43" s="10"/>
    </row>
    <row r="44" spans="1:10" customFormat="1" ht="39.950000000000003" customHeight="1" x14ac:dyDescent="0.2">
      <c r="A44" s="10"/>
      <c r="B44" s="10"/>
      <c r="C44" s="10"/>
      <c r="D44" s="10"/>
      <c r="E44" s="10"/>
      <c r="F44" s="10"/>
      <c r="G44" s="10"/>
      <c r="H44" s="10"/>
      <c r="I44" s="10"/>
      <c r="J44" s="10"/>
    </row>
    <row r="45" spans="1:10" customFormat="1" ht="39.950000000000003" customHeight="1" x14ac:dyDescent="0.2">
      <c r="A45" s="10"/>
      <c r="B45" s="10"/>
      <c r="C45" s="10"/>
      <c r="D45" s="10"/>
      <c r="E45" s="10"/>
      <c r="F45" s="10"/>
      <c r="G45" s="10"/>
      <c r="H45" s="10"/>
      <c r="I45" s="10"/>
      <c r="J45" s="10"/>
    </row>
    <row r="46" spans="1:10" customFormat="1" ht="39.950000000000003" customHeight="1" x14ac:dyDescent="0.2">
      <c r="A46" s="10"/>
      <c r="B46" s="10"/>
      <c r="C46" s="10"/>
      <c r="D46" s="10"/>
      <c r="E46" s="10"/>
      <c r="F46" s="10"/>
      <c r="G46" s="10"/>
      <c r="H46" s="10"/>
      <c r="I46" s="10"/>
      <c r="J46" s="10"/>
    </row>
    <row r="47" spans="1:10" customFormat="1" ht="39.950000000000003" customHeight="1" x14ac:dyDescent="0.2">
      <c r="A47" s="10"/>
      <c r="B47" s="10"/>
      <c r="C47" s="10"/>
      <c r="D47" s="10"/>
      <c r="E47" s="10"/>
      <c r="F47" s="10"/>
      <c r="G47" s="10"/>
      <c r="H47" s="10"/>
      <c r="I47" s="10"/>
      <c r="J47" s="10"/>
    </row>
    <row r="48" spans="1:10" customFormat="1" ht="39.950000000000003" customHeight="1" x14ac:dyDescent="0.2">
      <c r="A48" s="10"/>
      <c r="B48" s="10"/>
      <c r="C48" s="10"/>
      <c r="D48" s="10"/>
      <c r="E48" s="10"/>
      <c r="F48" s="10"/>
      <c r="G48" s="10"/>
      <c r="H48" s="10"/>
      <c r="I48" s="10"/>
      <c r="J48" s="10"/>
    </row>
    <row r="49" spans="1:10" customFormat="1" ht="39.950000000000003" customHeight="1" x14ac:dyDescent="0.2">
      <c r="A49" s="10"/>
      <c r="B49" s="10"/>
      <c r="C49" s="10"/>
      <c r="D49" s="10"/>
      <c r="E49" s="10"/>
      <c r="F49" s="10"/>
      <c r="G49" s="10"/>
      <c r="H49" s="10"/>
      <c r="I49" s="10"/>
      <c r="J49" s="10"/>
    </row>
    <row r="50" spans="1:10" customFormat="1" ht="39.950000000000003" customHeight="1" x14ac:dyDescent="0.2">
      <c r="A50" s="10"/>
      <c r="B50" s="10"/>
      <c r="C50" s="10"/>
      <c r="D50" s="10"/>
      <c r="E50" s="10"/>
      <c r="F50" s="10"/>
      <c r="G50" s="10"/>
      <c r="H50" s="10"/>
      <c r="I50" s="10"/>
      <c r="J50" s="10"/>
    </row>
    <row r="51" spans="1:10" customFormat="1" ht="39.950000000000003" customHeight="1" x14ac:dyDescent="0.2">
      <c r="A51" s="10"/>
      <c r="B51" s="10"/>
      <c r="C51" s="10"/>
      <c r="D51" s="10"/>
      <c r="E51" s="10"/>
      <c r="F51" s="10"/>
      <c r="G51" s="10"/>
      <c r="H51" s="10"/>
      <c r="I51" s="10"/>
      <c r="J51" s="10"/>
    </row>
    <row r="52" spans="1:10" customFormat="1" ht="39.950000000000003" customHeight="1" x14ac:dyDescent="0.2">
      <c r="A52" s="10"/>
      <c r="B52" s="10"/>
      <c r="C52" s="10"/>
      <c r="D52" s="10"/>
      <c r="E52" s="10"/>
      <c r="F52" s="10"/>
      <c r="G52" s="10"/>
      <c r="H52" s="10"/>
      <c r="I52" s="10"/>
      <c r="J52" s="10"/>
    </row>
    <row r="53" spans="1:10" customFormat="1" ht="39.950000000000003" customHeight="1" x14ac:dyDescent="0.2">
      <c r="A53" s="10"/>
      <c r="B53" s="10"/>
      <c r="C53" s="10"/>
      <c r="D53" s="10"/>
      <c r="E53" s="10"/>
      <c r="F53" s="10"/>
      <c r="G53" s="10"/>
      <c r="H53" s="10"/>
      <c r="I53" s="10"/>
      <c r="J53" s="10"/>
    </row>
    <row r="54" spans="1:10" customFormat="1" ht="39.950000000000003" customHeight="1" x14ac:dyDescent="0.2">
      <c r="A54" s="10"/>
      <c r="B54" s="10"/>
      <c r="C54" s="10"/>
      <c r="D54" s="10"/>
      <c r="E54" s="10"/>
      <c r="F54" s="10"/>
      <c r="G54" s="10"/>
      <c r="H54" s="10"/>
      <c r="I54" s="10"/>
      <c r="J54" s="10"/>
    </row>
    <row r="55" spans="1:10" customFormat="1" ht="39.950000000000003" customHeight="1" x14ac:dyDescent="0.2">
      <c r="A55" s="10"/>
      <c r="B55" s="10"/>
      <c r="C55" s="10"/>
      <c r="D55" s="10"/>
      <c r="E55" s="10"/>
      <c r="F55" s="10"/>
      <c r="G55" s="10"/>
      <c r="H55" s="10"/>
      <c r="I55" s="10"/>
      <c r="J55" s="10"/>
    </row>
    <row r="56" spans="1:10" customFormat="1" ht="39.950000000000003" customHeight="1" x14ac:dyDescent="0.2">
      <c r="A56" s="10"/>
      <c r="B56" s="10"/>
      <c r="C56" s="10"/>
      <c r="D56" s="10"/>
      <c r="E56" s="10"/>
      <c r="F56" s="10"/>
      <c r="G56" s="10"/>
      <c r="H56" s="10"/>
      <c r="I56" s="10"/>
      <c r="J56" s="10"/>
    </row>
    <row r="57" spans="1:10" customFormat="1" ht="39.950000000000003" customHeight="1" x14ac:dyDescent="0.2">
      <c r="A57" s="10"/>
      <c r="B57" s="10"/>
      <c r="C57" s="10"/>
      <c r="D57" s="10"/>
      <c r="E57" s="10"/>
      <c r="F57" s="10"/>
      <c r="G57" s="10"/>
      <c r="H57" s="10"/>
      <c r="I57" s="10"/>
      <c r="J57" s="10"/>
    </row>
    <row r="58" spans="1:10" customFormat="1" ht="39.950000000000003" customHeight="1" x14ac:dyDescent="0.2">
      <c r="A58" s="10"/>
      <c r="B58" s="10"/>
      <c r="C58" s="10"/>
      <c r="D58" s="10"/>
      <c r="E58" s="10"/>
      <c r="F58" s="10"/>
      <c r="G58" s="10"/>
      <c r="H58" s="10"/>
      <c r="I58" s="10"/>
      <c r="J58" s="10"/>
    </row>
    <row r="59" spans="1:10" customFormat="1" ht="39.950000000000003" customHeight="1" x14ac:dyDescent="0.2">
      <c r="A59" s="10"/>
      <c r="B59" s="10"/>
      <c r="C59" s="10"/>
      <c r="D59" s="10"/>
      <c r="E59" s="10"/>
      <c r="F59" s="10"/>
      <c r="G59" s="10"/>
      <c r="H59" s="10"/>
      <c r="I59" s="10"/>
      <c r="J59" s="10"/>
    </row>
    <row r="60" spans="1:10" customFormat="1" ht="39.950000000000003" customHeight="1" x14ac:dyDescent="0.2">
      <c r="A60" s="10"/>
      <c r="B60" s="10"/>
      <c r="C60" s="10"/>
      <c r="D60" s="10"/>
      <c r="E60" s="10"/>
      <c r="F60" s="10"/>
      <c r="G60" s="10"/>
      <c r="H60" s="10"/>
      <c r="I60" s="10"/>
      <c r="J60" s="10"/>
    </row>
    <row r="61" spans="1:10" customFormat="1" ht="39.950000000000003" customHeight="1" x14ac:dyDescent="0.2">
      <c r="A61" s="10"/>
      <c r="B61" s="10"/>
      <c r="C61" s="10"/>
      <c r="D61" s="10"/>
      <c r="E61" s="10"/>
      <c r="F61" s="10"/>
      <c r="G61" s="10"/>
      <c r="H61" s="10"/>
      <c r="I61" s="10"/>
      <c r="J61" s="10"/>
    </row>
    <row r="62" spans="1:10" customFormat="1" ht="39.950000000000003" customHeight="1" x14ac:dyDescent="0.2">
      <c r="A62" s="10"/>
      <c r="B62" s="10"/>
      <c r="C62" s="10"/>
      <c r="D62" s="10"/>
      <c r="E62" s="10"/>
      <c r="F62" s="10"/>
      <c r="G62" s="10"/>
      <c r="H62" s="10"/>
      <c r="I62" s="10"/>
      <c r="J62" s="10"/>
    </row>
    <row r="63" spans="1:10" x14ac:dyDescent="0.2">
      <c r="A63" s="306"/>
      <c r="B63" s="306"/>
      <c r="C63" s="306"/>
      <c r="D63" s="306"/>
      <c r="E63" s="306"/>
      <c r="F63" s="306"/>
      <c r="G63" s="306"/>
      <c r="H63" s="306"/>
      <c r="I63" s="306"/>
      <c r="J63" s="306"/>
    </row>
  </sheetData>
  <mergeCells count="45">
    <mergeCell ref="A1:J1"/>
    <mergeCell ref="A2:A4"/>
    <mergeCell ref="B2:J2"/>
    <mergeCell ref="B3:J3"/>
    <mergeCell ref="B4:J4"/>
    <mergeCell ref="A5:J5"/>
    <mergeCell ref="A6:A7"/>
    <mergeCell ref="B6:D7"/>
    <mergeCell ref="E6:E7"/>
    <mergeCell ref="F6:H7"/>
    <mergeCell ref="A8:J8"/>
    <mergeCell ref="B9:F9"/>
    <mergeCell ref="H9:J9"/>
    <mergeCell ref="B10:F10"/>
    <mergeCell ref="H10:J10"/>
    <mergeCell ref="B11:F11"/>
    <mergeCell ref="H11:J11"/>
    <mergeCell ref="B12:F12"/>
    <mergeCell ref="H12:J12"/>
    <mergeCell ref="B13:F13"/>
    <mergeCell ref="H13:J13"/>
    <mergeCell ref="H14:J14"/>
    <mergeCell ref="H15:J15"/>
    <mergeCell ref="H16:J16"/>
    <mergeCell ref="A18:J18"/>
    <mergeCell ref="A19:A21"/>
    <mergeCell ref="B19:J19"/>
    <mergeCell ref="B20:J20"/>
    <mergeCell ref="B21:J21"/>
    <mergeCell ref="A14:A16"/>
    <mergeCell ref="B14:D16"/>
    <mergeCell ref="E14:E16"/>
    <mergeCell ref="F14:F16"/>
    <mergeCell ref="G14:G16"/>
    <mergeCell ref="A22:J22"/>
    <mergeCell ref="F32:G32"/>
    <mergeCell ref="F31:G31"/>
    <mergeCell ref="F30:G30"/>
    <mergeCell ref="F29:G29"/>
    <mergeCell ref="F28:G28"/>
    <mergeCell ref="F23:G23"/>
    <mergeCell ref="F24:G24"/>
    <mergeCell ref="F25:G25"/>
    <mergeCell ref="F26:G26"/>
    <mergeCell ref="F27:G27"/>
  </mergeCells>
  <conditionalFormatting sqref="C24:C27">
    <cfRule type="colorScale" priority="1">
      <colorScale>
        <cfvo type="min"/>
        <cfvo type="percentile" val="50"/>
        <cfvo type="max"/>
        <color rgb="FFF8696B"/>
        <color rgb="FFFFEB84"/>
        <color rgb="FF63BE7B"/>
      </colorScale>
    </cfRule>
  </conditionalFormatting>
  <dataValidations count="3">
    <dataValidation type="list" allowBlank="1" showInputMessage="1" showErrorMessage="1" errorTitle="Seleccione un valor de la lista" sqref="J6" xr:uid="{00000000-0002-0000-1C00-000000000000}">
      <formula1>$K$1:$K$3</formula1>
    </dataValidation>
    <dataValidation type="list" allowBlank="1" showInputMessage="1" showErrorMessage="1" errorTitle="Seleccione un valor de la lista" sqref="J7" xr:uid="{00000000-0002-0000-1C00-000001000000}">
      <formula1>$L$1:$L$2</formula1>
    </dataValidation>
    <dataValidation allowBlank="1" showInputMessage="1" showErrorMessage="1" errorTitle="Seleccionar un valor de la lista" sqref="E24:E25" xr:uid="{00000000-0002-0000-1C00-000002000000}"/>
  </dataValidations>
  <printOptions horizontalCentered="1"/>
  <pageMargins left="0.59055118110236227" right="0.59055118110236227" top="0.59055118110236227" bottom="0.59055118110236227" header="0.31496062992125984" footer="0.31496062992125984"/>
  <pageSetup orientation="landscape" horizontalDpi="4294967292" verticalDpi="300" r:id="rId1"/>
  <drawing r:id="rId2"/>
  <legacyDrawing r:id="rId3"/>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4" tint="0.39997558519241921"/>
  </sheetPr>
  <dimension ref="A1:O35"/>
  <sheetViews>
    <sheetView zoomScale="70" zoomScaleNormal="70" workbookViewId="0">
      <selection activeCell="L29" sqref="L29"/>
    </sheetView>
  </sheetViews>
  <sheetFormatPr baseColWidth="10" defaultColWidth="11.42578125" defaultRowHeight="12.75" x14ac:dyDescent="0.2"/>
  <cols>
    <col min="1" max="1" width="20.85546875" style="280" customWidth="1"/>
    <col min="2" max="3" width="10" style="280" customWidth="1"/>
    <col min="4" max="4" width="14.42578125" style="280" customWidth="1"/>
    <col min="5" max="5" width="101.28515625" style="280" customWidth="1"/>
    <col min="6" max="6" width="11.42578125" style="280"/>
    <col min="7" max="7" width="21.42578125" style="280" customWidth="1"/>
    <col min="8" max="8" width="20.85546875" style="280" customWidth="1"/>
    <col min="9" max="9" width="16.140625" style="280" customWidth="1"/>
    <col min="10" max="10" width="19" style="280" customWidth="1"/>
    <col min="11" max="11" width="17" style="280" customWidth="1"/>
    <col min="12" max="16384" width="11.42578125" style="280"/>
  </cols>
  <sheetData>
    <row r="1" spans="1:13" x14ac:dyDescent="0.2">
      <c r="A1" s="1859"/>
      <c r="B1" s="1860"/>
      <c r="C1" s="1860"/>
      <c r="D1" s="1860"/>
      <c r="E1" s="1860"/>
      <c r="F1" s="1860"/>
      <c r="G1" s="1860"/>
      <c r="H1" s="1860"/>
      <c r="I1" s="1860"/>
      <c r="J1" s="1861"/>
    </row>
    <row r="2" spans="1:13" ht="24" customHeight="1" x14ac:dyDescent="0.2">
      <c r="A2" s="1862"/>
      <c r="B2" s="1863" t="s">
        <v>378</v>
      </c>
      <c r="C2" s="1863"/>
      <c r="D2" s="1863"/>
      <c r="E2" s="1863"/>
      <c r="F2" s="1863"/>
      <c r="G2" s="1863"/>
      <c r="H2" s="1863"/>
      <c r="I2" s="1863"/>
      <c r="J2" s="1863"/>
    </row>
    <row r="3" spans="1:13" ht="24" customHeight="1" x14ac:dyDescent="0.2">
      <c r="A3" s="1862"/>
      <c r="B3" s="1864" t="s">
        <v>857</v>
      </c>
      <c r="C3" s="1864"/>
      <c r="D3" s="1864"/>
      <c r="E3" s="1864"/>
      <c r="F3" s="1864"/>
      <c r="G3" s="1864"/>
      <c r="H3" s="1864"/>
      <c r="I3" s="1864"/>
      <c r="J3" s="1864"/>
    </row>
    <row r="4" spans="1:13" ht="24" customHeight="1" x14ac:dyDescent="0.2">
      <c r="A4" s="1862"/>
      <c r="B4" s="1864" t="s">
        <v>380</v>
      </c>
      <c r="C4" s="1864"/>
      <c r="D4" s="1864"/>
      <c r="E4" s="1864"/>
      <c r="F4" s="1864"/>
      <c r="G4" s="1864"/>
      <c r="H4" s="1864"/>
      <c r="I4" s="1864"/>
      <c r="J4" s="1864"/>
    </row>
    <row r="5" spans="1:13" x14ac:dyDescent="0.2">
      <c r="A5" s="1865" t="s">
        <v>381</v>
      </c>
      <c r="B5" s="1866"/>
      <c r="C5" s="1866"/>
      <c r="D5" s="1866"/>
      <c r="E5" s="1866"/>
      <c r="F5" s="1866"/>
      <c r="G5" s="1866"/>
      <c r="H5" s="1866"/>
      <c r="I5" s="1866"/>
      <c r="J5" s="1867"/>
    </row>
    <row r="6" spans="1:13" ht="25.5" customHeight="1" x14ac:dyDescent="0.2">
      <c r="A6" s="1523" t="s">
        <v>342</v>
      </c>
      <c r="B6" s="1853" t="s">
        <v>268</v>
      </c>
      <c r="C6" s="1854"/>
      <c r="D6" s="1855"/>
      <c r="E6" s="1531" t="s">
        <v>343</v>
      </c>
      <c r="F6" s="1525" t="s">
        <v>269</v>
      </c>
      <c r="G6" s="1526"/>
      <c r="H6" s="1527"/>
      <c r="I6" s="318" t="s">
        <v>382</v>
      </c>
      <c r="J6" s="319" t="s">
        <v>383</v>
      </c>
    </row>
    <row r="7" spans="1:13" ht="31.15" customHeight="1" x14ac:dyDescent="0.2">
      <c r="A7" s="1524"/>
      <c r="B7" s="1856"/>
      <c r="C7" s="1857"/>
      <c r="D7" s="1858"/>
      <c r="E7" s="1532"/>
      <c r="F7" s="1528"/>
      <c r="G7" s="1529"/>
      <c r="H7" s="1530"/>
      <c r="I7" s="320" t="s">
        <v>384</v>
      </c>
      <c r="J7" s="513" t="s">
        <v>385</v>
      </c>
    </row>
    <row r="8" spans="1:13" x14ac:dyDescent="0.2">
      <c r="A8" s="1868"/>
      <c r="B8" s="1562"/>
      <c r="C8" s="1562"/>
      <c r="D8" s="1562"/>
      <c r="E8" s="1562"/>
      <c r="F8" s="1562"/>
      <c r="G8" s="1562"/>
      <c r="H8" s="1562"/>
      <c r="I8" s="1562"/>
      <c r="J8" s="1869"/>
    </row>
    <row r="9" spans="1:13" ht="69" customHeight="1" x14ac:dyDescent="0.2">
      <c r="A9" s="321" t="s">
        <v>386</v>
      </c>
      <c r="B9" s="1990" t="s">
        <v>925</v>
      </c>
      <c r="C9" s="1991"/>
      <c r="D9" s="1991"/>
      <c r="E9" s="1991"/>
      <c r="F9" s="1966"/>
      <c r="G9" s="322" t="s">
        <v>387</v>
      </c>
      <c r="H9" s="1514" t="s">
        <v>926</v>
      </c>
      <c r="I9" s="1515"/>
      <c r="J9" s="1874"/>
    </row>
    <row r="10" spans="1:13" ht="104.25" customHeight="1" x14ac:dyDescent="0.2">
      <c r="A10" s="321" t="s">
        <v>388</v>
      </c>
      <c r="B10" s="1514" t="s">
        <v>655</v>
      </c>
      <c r="C10" s="1515"/>
      <c r="D10" s="1515"/>
      <c r="E10" s="1515"/>
      <c r="F10" s="1516"/>
      <c r="G10" s="322" t="s">
        <v>389</v>
      </c>
      <c r="H10" s="1999" t="s">
        <v>927</v>
      </c>
      <c r="I10" s="2000"/>
      <c r="J10" s="2001"/>
    </row>
    <row r="11" spans="1:13" ht="72.75" customHeight="1" x14ac:dyDescent="0.2">
      <c r="A11" s="321" t="s">
        <v>390</v>
      </c>
      <c r="B11" s="1514" t="s">
        <v>928</v>
      </c>
      <c r="C11" s="1515"/>
      <c r="D11" s="1515"/>
      <c r="E11" s="1515"/>
      <c r="F11" s="1516"/>
      <c r="G11" s="322" t="s">
        <v>391</v>
      </c>
      <c r="H11" s="2011" t="s">
        <v>929</v>
      </c>
      <c r="I11" s="2012"/>
      <c r="J11" s="2013"/>
    </row>
    <row r="12" spans="1:13" ht="45" customHeight="1" x14ac:dyDescent="0.2">
      <c r="A12" s="321" t="s">
        <v>392</v>
      </c>
      <c r="B12" s="1514" t="s">
        <v>930</v>
      </c>
      <c r="C12" s="1515"/>
      <c r="D12" s="1515"/>
      <c r="E12" s="1515"/>
      <c r="F12" s="1516"/>
      <c r="G12" s="322" t="s">
        <v>393</v>
      </c>
      <c r="H12" s="1514" t="s">
        <v>34</v>
      </c>
      <c r="I12" s="1515"/>
      <c r="J12" s="1874"/>
    </row>
    <row r="13" spans="1:13" ht="45" customHeight="1" x14ac:dyDescent="0.2">
      <c r="A13" s="321" t="s">
        <v>394</v>
      </c>
      <c r="B13" s="1514" t="s">
        <v>931</v>
      </c>
      <c r="C13" s="1515"/>
      <c r="D13" s="1515"/>
      <c r="E13" s="1515"/>
      <c r="F13" s="1516"/>
      <c r="G13" s="322" t="s">
        <v>395</v>
      </c>
      <c r="H13" s="1514" t="s">
        <v>932</v>
      </c>
      <c r="I13" s="1515"/>
      <c r="J13" s="1874"/>
    </row>
    <row r="14" spans="1:13" ht="15.75" x14ac:dyDescent="0.2">
      <c r="A14" s="1875" t="s">
        <v>396</v>
      </c>
      <c r="B14" s="2048" t="s">
        <v>933</v>
      </c>
      <c r="C14" s="2048"/>
      <c r="D14" s="2048"/>
      <c r="E14" s="1880" t="s">
        <v>397</v>
      </c>
      <c r="F14" s="1882">
        <v>0.6</v>
      </c>
      <c r="G14" s="1884" t="s">
        <v>398</v>
      </c>
      <c r="H14" s="1887" t="s">
        <v>934</v>
      </c>
      <c r="I14" s="1888"/>
      <c r="J14" s="1889"/>
      <c r="K14" s="323"/>
      <c r="L14" s="323"/>
      <c r="M14" s="323"/>
    </row>
    <row r="15" spans="1:13" ht="15.75" x14ac:dyDescent="0.2">
      <c r="A15" s="1875"/>
      <c r="B15" s="2049"/>
      <c r="C15" s="2049"/>
      <c r="D15" s="2049"/>
      <c r="E15" s="1880"/>
      <c r="F15" s="1882"/>
      <c r="G15" s="1885"/>
      <c r="H15" s="1890" t="s">
        <v>935</v>
      </c>
      <c r="I15" s="1890"/>
      <c r="J15" s="1891"/>
      <c r="K15" s="323"/>
      <c r="L15" s="323"/>
      <c r="M15" s="323"/>
    </row>
    <row r="16" spans="1:13" ht="16.5" thickBot="1" x14ac:dyDescent="0.25">
      <c r="A16" s="1876"/>
      <c r="B16" s="2050"/>
      <c r="C16" s="2050"/>
      <c r="D16" s="2050"/>
      <c r="E16" s="1881"/>
      <c r="F16" s="1883"/>
      <c r="G16" s="1886"/>
      <c r="H16" s="1892" t="s">
        <v>869</v>
      </c>
      <c r="I16" s="1892"/>
      <c r="J16" s="1893"/>
      <c r="K16" s="323"/>
      <c r="L16" s="323"/>
      <c r="M16" s="323"/>
    </row>
    <row r="17" spans="1:15" x14ac:dyDescent="0.2">
      <c r="A17" s="324"/>
      <c r="B17" s="325"/>
      <c r="C17" s="326"/>
      <c r="D17" s="326"/>
      <c r="E17" s="324"/>
      <c r="F17" s="325"/>
      <c r="G17" s="324"/>
      <c r="H17" s="776"/>
      <c r="I17" s="327"/>
      <c r="J17" s="327"/>
      <c r="K17" s="323"/>
      <c r="L17" s="323"/>
      <c r="M17" s="323"/>
    </row>
    <row r="18" spans="1:15" x14ac:dyDescent="0.2">
      <c r="A18" s="1894"/>
      <c r="B18" s="1895"/>
      <c r="C18" s="1895"/>
      <c r="D18" s="1895"/>
      <c r="E18" s="1895"/>
      <c r="F18" s="1895"/>
      <c r="G18" s="1895"/>
      <c r="H18" s="1895"/>
      <c r="I18" s="1895"/>
      <c r="J18" s="1896"/>
    </row>
    <row r="19" spans="1:15" ht="23.45" customHeight="1" x14ac:dyDescent="0.2">
      <c r="A19" s="1897"/>
      <c r="B19" s="1863" t="s">
        <v>378</v>
      </c>
      <c r="C19" s="1863"/>
      <c r="D19" s="1863"/>
      <c r="E19" s="1863"/>
      <c r="F19" s="1863"/>
      <c r="G19" s="1863"/>
      <c r="H19" s="1863"/>
      <c r="I19" s="1863"/>
      <c r="J19" s="1863"/>
    </row>
    <row r="20" spans="1:15" ht="23.45" customHeight="1" x14ac:dyDescent="0.2">
      <c r="A20" s="1897"/>
      <c r="B20" s="1864" t="s">
        <v>857</v>
      </c>
      <c r="C20" s="1864"/>
      <c r="D20" s="1864"/>
      <c r="E20" s="1864"/>
      <c r="F20" s="1864"/>
      <c r="G20" s="1864"/>
      <c r="H20" s="1864"/>
      <c r="I20" s="1864"/>
      <c r="J20" s="1864"/>
    </row>
    <row r="21" spans="1:15" ht="23.45" customHeight="1" thickBot="1" x14ac:dyDescent="0.25">
      <c r="A21" s="1897"/>
      <c r="B21" s="2047" t="s">
        <v>380</v>
      </c>
      <c r="C21" s="2047"/>
      <c r="D21" s="2047"/>
      <c r="E21" s="2047"/>
      <c r="F21" s="2047"/>
      <c r="G21" s="2047"/>
      <c r="H21" s="2047"/>
      <c r="I21" s="2047"/>
      <c r="J21" s="2047"/>
    </row>
    <row r="22" spans="1:15" ht="13.5" thickBot="1" x14ac:dyDescent="0.25">
      <c r="A22" s="1570" t="s">
        <v>402</v>
      </c>
      <c r="B22" s="1571"/>
      <c r="C22" s="1571"/>
      <c r="D22" s="1571"/>
      <c r="E22" s="1571"/>
      <c r="F22" s="1571"/>
      <c r="G22" s="1571"/>
      <c r="H22" s="1571"/>
      <c r="I22" s="1571"/>
      <c r="J22" s="1572"/>
    </row>
    <row r="23" spans="1:15" x14ac:dyDescent="0.2">
      <c r="A23" s="328" t="s">
        <v>403</v>
      </c>
      <c r="B23" s="329" t="s">
        <v>397</v>
      </c>
      <c r="C23" s="329" t="s">
        <v>404</v>
      </c>
      <c r="D23" s="330" t="s">
        <v>405</v>
      </c>
      <c r="E23" s="330" t="s">
        <v>406</v>
      </c>
      <c r="F23" s="1532" t="s">
        <v>407</v>
      </c>
      <c r="G23" s="1898"/>
      <c r="H23" s="777" t="s">
        <v>665</v>
      </c>
      <c r="I23" s="330" t="s">
        <v>666</v>
      </c>
      <c r="J23" s="331" t="s">
        <v>667</v>
      </c>
    </row>
    <row r="24" spans="1:15" ht="135.75" customHeight="1" x14ac:dyDescent="0.3">
      <c r="A24" s="523" t="s">
        <v>936</v>
      </c>
      <c r="B24" s="515">
        <v>0.8</v>
      </c>
      <c r="C24" s="516">
        <v>0.87</v>
      </c>
      <c r="D24" s="524">
        <f>C24/B24</f>
        <v>1.0874999999999999</v>
      </c>
      <c r="E24" s="366" t="s">
        <v>937</v>
      </c>
      <c r="F24" s="2046" t="s">
        <v>938</v>
      </c>
      <c r="G24" s="2046"/>
      <c r="H24" s="354" t="s">
        <v>931</v>
      </c>
      <c r="I24" s="362">
        <v>41639</v>
      </c>
      <c r="J24" s="511" t="s">
        <v>874</v>
      </c>
      <c r="K24" s="525"/>
      <c r="L24" s="525"/>
      <c r="M24" s="525"/>
      <c r="N24" s="525"/>
      <c r="O24" s="526"/>
    </row>
    <row r="25" spans="1:15" ht="315.75" customHeight="1" x14ac:dyDescent="0.3">
      <c r="A25" s="527" t="s">
        <v>875</v>
      </c>
      <c r="B25" s="528">
        <v>0.8</v>
      </c>
      <c r="C25" s="519">
        <f>5248/7996</f>
        <v>0.65632816408204098</v>
      </c>
      <c r="D25" s="524">
        <f>C25/B25</f>
        <v>0.82041020510255114</v>
      </c>
      <c r="E25" s="366" t="s">
        <v>939</v>
      </c>
      <c r="F25" s="1984" t="s">
        <v>940</v>
      </c>
      <c r="G25" s="2006"/>
      <c r="H25" s="354" t="s">
        <v>931</v>
      </c>
      <c r="I25" s="362">
        <v>42004</v>
      </c>
      <c r="J25" s="511" t="s">
        <v>874</v>
      </c>
      <c r="K25" s="525"/>
      <c r="L25" s="525"/>
      <c r="M25" s="525"/>
      <c r="N25" s="525"/>
      <c r="O25" s="526"/>
    </row>
    <row r="26" spans="1:15" ht="249.75" customHeight="1" x14ac:dyDescent="0.3">
      <c r="A26" s="364" t="s">
        <v>878</v>
      </c>
      <c r="B26" s="528">
        <v>0.6</v>
      </c>
      <c r="C26" s="529">
        <f>7614/8148</f>
        <v>0.93446244477172313</v>
      </c>
      <c r="D26" s="530">
        <f>C26/B26</f>
        <v>1.5574374079528719</v>
      </c>
      <c r="E26" s="366" t="s">
        <v>941</v>
      </c>
      <c r="F26" s="2046" t="s">
        <v>942</v>
      </c>
      <c r="G26" s="2046"/>
      <c r="H26" s="354" t="s">
        <v>931</v>
      </c>
      <c r="I26" s="362">
        <v>42369</v>
      </c>
      <c r="J26" s="512" t="s">
        <v>881</v>
      </c>
      <c r="K26" s="525"/>
      <c r="L26" s="525"/>
      <c r="M26" s="525"/>
      <c r="N26" s="525"/>
      <c r="O26" s="526"/>
    </row>
    <row r="27" spans="1:15" customFormat="1" ht="180" customHeight="1" x14ac:dyDescent="0.2">
      <c r="A27" s="652" t="s">
        <v>882</v>
      </c>
      <c r="B27" s="643">
        <v>0.6</v>
      </c>
      <c r="C27" s="727">
        <v>0.64980000000000004</v>
      </c>
      <c r="D27" s="654">
        <f>C27/B27</f>
        <v>1.0830000000000002</v>
      </c>
      <c r="E27" s="475" t="s">
        <v>943</v>
      </c>
      <c r="F27" s="1780" t="s">
        <v>944</v>
      </c>
      <c r="G27" s="1780"/>
      <c r="H27" s="238" t="s">
        <v>931</v>
      </c>
      <c r="I27" s="582">
        <v>42735</v>
      </c>
      <c r="J27" s="651" t="s">
        <v>881</v>
      </c>
    </row>
    <row r="28" spans="1:15" customFormat="1" ht="127.5" x14ac:dyDescent="0.2">
      <c r="A28" s="641" t="s">
        <v>885</v>
      </c>
      <c r="B28" s="643">
        <v>0.6</v>
      </c>
      <c r="C28" s="653">
        <v>0.92</v>
      </c>
      <c r="D28" s="654">
        <f>C28/B28</f>
        <v>1.5333333333333334</v>
      </c>
      <c r="E28" s="475" t="s">
        <v>945</v>
      </c>
      <c r="F28" s="1780" t="s">
        <v>946</v>
      </c>
      <c r="G28" s="1780"/>
      <c r="H28" s="238" t="s">
        <v>931</v>
      </c>
      <c r="I28" s="582">
        <v>43100</v>
      </c>
      <c r="J28" s="651" t="s">
        <v>881</v>
      </c>
    </row>
    <row r="29" spans="1:15" ht="165.75" customHeight="1" x14ac:dyDescent="0.2">
      <c r="A29" s="364" t="s">
        <v>917</v>
      </c>
      <c r="B29" s="528">
        <v>0.6</v>
      </c>
      <c r="C29" s="1369">
        <v>0.99909999999999999</v>
      </c>
      <c r="D29" s="530">
        <v>1.6652</v>
      </c>
      <c r="E29" s="543" t="s">
        <v>947</v>
      </c>
      <c r="F29" s="1984" t="s">
        <v>948</v>
      </c>
      <c r="G29" s="2006"/>
      <c r="H29" s="500" t="s">
        <v>931</v>
      </c>
      <c r="I29" s="362">
        <v>43465</v>
      </c>
      <c r="J29" s="651" t="s">
        <v>881</v>
      </c>
    </row>
    <row r="30" spans="1:15" ht="215.25" customHeight="1" x14ac:dyDescent="0.2">
      <c r="A30" s="641" t="s">
        <v>889</v>
      </c>
      <c r="B30" s="643">
        <v>0.6</v>
      </c>
      <c r="C30" s="653">
        <v>1</v>
      </c>
      <c r="D30" s="654">
        <f>C30/B30</f>
        <v>1.6666666666666667</v>
      </c>
      <c r="E30" s="475" t="s">
        <v>949</v>
      </c>
      <c r="F30" s="2023" t="s">
        <v>950</v>
      </c>
      <c r="G30" s="1780"/>
      <c r="H30" s="944" t="s">
        <v>931</v>
      </c>
      <c r="I30" s="582">
        <v>43830</v>
      </c>
      <c r="J30" s="584" t="s">
        <v>881</v>
      </c>
    </row>
    <row r="31" spans="1:15" ht="246.75" customHeight="1" x14ac:dyDescent="0.2">
      <c r="A31" s="1145" t="s">
        <v>892</v>
      </c>
      <c r="B31" s="1146">
        <v>0.6</v>
      </c>
      <c r="C31" s="1147">
        <v>1</v>
      </c>
      <c r="D31" s="1148">
        <f>C31/B31</f>
        <v>1.6666666666666667</v>
      </c>
      <c r="E31" s="1027" t="s">
        <v>951</v>
      </c>
      <c r="F31" s="2044" t="s">
        <v>952</v>
      </c>
      <c r="G31" s="2044"/>
      <c r="H31" s="944" t="s">
        <v>931</v>
      </c>
      <c r="I31" s="1139">
        <v>43831</v>
      </c>
      <c r="J31" s="1149" t="s">
        <v>881</v>
      </c>
    </row>
    <row r="32" spans="1:15" ht="213.75" customHeight="1" x14ac:dyDescent="0.2">
      <c r="A32" s="1145" t="s">
        <v>895</v>
      </c>
      <c r="B32" s="1146">
        <v>0.6</v>
      </c>
      <c r="C32" s="1147">
        <v>1</v>
      </c>
      <c r="D32" s="1148">
        <f>C32/B32</f>
        <v>1.6666666666666667</v>
      </c>
      <c r="E32" s="1027" t="s">
        <v>953</v>
      </c>
      <c r="F32" s="2045" t="s">
        <v>954</v>
      </c>
      <c r="G32" s="2045"/>
      <c r="H32" s="944" t="s">
        <v>931</v>
      </c>
      <c r="I32" s="1139">
        <v>43832</v>
      </c>
      <c r="J32" s="1149" t="s">
        <v>881</v>
      </c>
    </row>
    <row r="33" spans="1:10" x14ac:dyDescent="0.2">
      <c r="A33" s="306"/>
      <c r="B33" s="306"/>
      <c r="C33" s="306"/>
      <c r="D33" s="306"/>
      <c r="E33" s="306"/>
      <c r="F33" s="306"/>
      <c r="G33" s="306"/>
      <c r="H33" s="306"/>
      <c r="I33" s="306"/>
      <c r="J33" s="306"/>
    </row>
    <row r="34" spans="1:10" x14ac:dyDescent="0.2">
      <c r="A34" s="306"/>
      <c r="B34" s="306"/>
      <c r="C34" s="306"/>
      <c r="D34" s="306"/>
      <c r="E34" s="306"/>
      <c r="F34" s="306"/>
      <c r="G34" s="306"/>
      <c r="H34" s="306"/>
      <c r="I34" s="306"/>
      <c r="J34" s="306"/>
    </row>
    <row r="35" spans="1:10" x14ac:dyDescent="0.2">
      <c r="A35" s="306"/>
      <c r="B35" s="306"/>
      <c r="C35" s="306"/>
      <c r="D35" s="306"/>
      <c r="F35" s="306"/>
      <c r="G35" s="306"/>
      <c r="H35" s="306"/>
      <c r="I35" s="306"/>
      <c r="J35" s="306"/>
    </row>
  </sheetData>
  <mergeCells count="45">
    <mergeCell ref="A1:J1"/>
    <mergeCell ref="A2:A4"/>
    <mergeCell ref="B2:J2"/>
    <mergeCell ref="B3:J3"/>
    <mergeCell ref="B4:J4"/>
    <mergeCell ref="A5:J5"/>
    <mergeCell ref="A6:A7"/>
    <mergeCell ref="B6:D7"/>
    <mergeCell ref="E6:E7"/>
    <mergeCell ref="F6:H7"/>
    <mergeCell ref="A8:J8"/>
    <mergeCell ref="B9:F9"/>
    <mergeCell ref="H9:J9"/>
    <mergeCell ref="B10:F10"/>
    <mergeCell ref="H10:J10"/>
    <mergeCell ref="B11:F11"/>
    <mergeCell ref="H11:J11"/>
    <mergeCell ref="B12:F12"/>
    <mergeCell ref="H12:J12"/>
    <mergeCell ref="B13:F13"/>
    <mergeCell ref="H13:J13"/>
    <mergeCell ref="A14:A16"/>
    <mergeCell ref="B14:D16"/>
    <mergeCell ref="E14:E16"/>
    <mergeCell ref="F14:F16"/>
    <mergeCell ref="G14:G16"/>
    <mergeCell ref="H14:J14"/>
    <mergeCell ref="H15:J15"/>
    <mergeCell ref="H16:J16"/>
    <mergeCell ref="F23:G23"/>
    <mergeCell ref="F24:G24"/>
    <mergeCell ref="F25:G25"/>
    <mergeCell ref="F26:G26"/>
    <mergeCell ref="A18:J18"/>
    <mergeCell ref="A19:A21"/>
    <mergeCell ref="B19:J19"/>
    <mergeCell ref="B20:J20"/>
    <mergeCell ref="B21:J21"/>
    <mergeCell ref="A22:J22"/>
    <mergeCell ref="F31:G31"/>
    <mergeCell ref="F32:G32"/>
    <mergeCell ref="F30:G30"/>
    <mergeCell ref="F29:G29"/>
    <mergeCell ref="F27:G27"/>
    <mergeCell ref="F28:G28"/>
  </mergeCells>
  <dataValidations count="2">
    <dataValidation type="list" allowBlank="1" showInputMessage="1" showErrorMessage="1" errorTitle="Seleccione un valor de la lista" sqref="J6:J7" xr:uid="{00000000-0002-0000-1D00-000000000000}"/>
    <dataValidation allowBlank="1" showInputMessage="1" showErrorMessage="1" errorTitle="Seleccionar un valor de la lista" sqref="E24" xr:uid="{00000000-0002-0000-1D00-000001000000}"/>
  </dataValidations>
  <pageMargins left="0.7" right="0.7" top="0.75" bottom="0.75" header="0.3" footer="0.3"/>
  <pageSetup orientation="portrait" horizontalDpi="4294967293" verticalDpi="4294967293" r:id="rId1"/>
  <drawing r:id="rId2"/>
  <legacyDrawing r:id="rId3"/>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3" tint="0.39997558519241921"/>
  </sheetPr>
  <dimension ref="A1:U127"/>
  <sheetViews>
    <sheetView showGridLines="0" topLeftCell="B2" zoomScale="70" zoomScaleNormal="70" workbookViewId="0">
      <selection activeCell="J86" sqref="J86"/>
    </sheetView>
  </sheetViews>
  <sheetFormatPr baseColWidth="10" defaultColWidth="11.42578125" defaultRowHeight="12.75" x14ac:dyDescent="0.2"/>
  <cols>
    <col min="1" max="1" width="22" style="280" customWidth="1"/>
    <col min="2" max="3" width="10" style="280" customWidth="1"/>
    <col min="4" max="4" width="13.7109375" style="280" customWidth="1"/>
    <col min="5" max="5" width="48.5703125" style="280" customWidth="1"/>
    <col min="6" max="6" width="11.42578125" style="280"/>
    <col min="7" max="7" width="21.42578125" style="280" customWidth="1"/>
    <col min="8" max="8" width="19" style="280" customWidth="1"/>
    <col min="9" max="9" width="16.140625" style="280" customWidth="1"/>
    <col min="10" max="10" width="19" style="280" customWidth="1"/>
    <col min="11" max="11" width="12.85546875" style="306" customWidth="1"/>
    <col min="12" max="12" width="17.140625" style="306" customWidth="1"/>
    <col min="13" max="15" width="11.42578125" style="306"/>
    <col min="16" max="16" width="50.7109375" style="306" customWidth="1"/>
    <col min="17" max="17" width="11.42578125" style="306"/>
    <col min="18" max="18" width="22.7109375" style="306" customWidth="1"/>
    <col min="19" max="19" width="16.85546875" style="306" customWidth="1"/>
    <col min="20" max="20" width="18.28515625" style="306" customWidth="1"/>
    <col min="21" max="21" width="19.85546875" style="306" customWidth="1"/>
    <col min="22" max="16384" width="11.42578125" style="306"/>
  </cols>
  <sheetData>
    <row r="1" spans="1:18" ht="14.25" x14ac:dyDescent="0.2">
      <c r="A1" s="1859"/>
      <c r="B1" s="1860"/>
      <c r="C1" s="1860"/>
      <c r="D1" s="1860"/>
      <c r="E1" s="1860"/>
      <c r="F1" s="1860"/>
      <c r="G1" s="1860"/>
      <c r="H1" s="1860"/>
      <c r="I1" s="1860"/>
      <c r="J1" s="1861"/>
      <c r="K1" s="597"/>
      <c r="L1" s="597"/>
      <c r="M1" s="597"/>
    </row>
    <row r="2" spans="1:18" ht="24" customHeight="1" x14ac:dyDescent="0.2">
      <c r="A2" s="1862"/>
      <c r="B2" s="1863" t="s">
        <v>378</v>
      </c>
      <c r="C2" s="1863"/>
      <c r="D2" s="1863"/>
      <c r="E2" s="1863"/>
      <c r="F2" s="1863"/>
      <c r="G2" s="1863"/>
      <c r="H2" s="1863"/>
      <c r="I2" s="1863"/>
      <c r="J2" s="1863"/>
      <c r="K2" s="597"/>
      <c r="L2" s="597"/>
      <c r="M2" s="597"/>
    </row>
    <row r="3" spans="1:18" ht="24" customHeight="1" x14ac:dyDescent="0.2">
      <c r="A3" s="1862"/>
      <c r="B3" s="1864" t="s">
        <v>857</v>
      </c>
      <c r="C3" s="1864"/>
      <c r="D3" s="1864"/>
      <c r="E3" s="1864"/>
      <c r="F3" s="1864"/>
      <c r="G3" s="1864"/>
      <c r="H3" s="1864"/>
      <c r="I3" s="1864"/>
      <c r="J3" s="1864"/>
      <c r="K3" s="597"/>
      <c r="L3" s="597"/>
      <c r="M3" s="597"/>
    </row>
    <row r="4" spans="1:18" ht="24" customHeight="1" x14ac:dyDescent="0.2">
      <c r="A4" s="1862"/>
      <c r="B4" s="1864" t="s">
        <v>380</v>
      </c>
      <c r="C4" s="1864"/>
      <c r="D4" s="1864"/>
      <c r="E4" s="1864"/>
      <c r="F4" s="1864"/>
      <c r="G4" s="1864"/>
      <c r="H4" s="1864"/>
      <c r="I4" s="1864"/>
      <c r="J4" s="1864"/>
      <c r="M4" s="597"/>
    </row>
    <row r="5" spans="1:18" x14ac:dyDescent="0.2">
      <c r="A5" s="1865" t="s">
        <v>381</v>
      </c>
      <c r="B5" s="1866"/>
      <c r="C5" s="1866"/>
      <c r="D5" s="1866"/>
      <c r="E5" s="1866"/>
      <c r="F5" s="1866"/>
      <c r="G5" s="1866"/>
      <c r="H5" s="1866"/>
      <c r="I5" s="1866"/>
      <c r="J5" s="1867"/>
      <c r="L5" s="280"/>
      <c r="M5" s="280"/>
    </row>
    <row r="6" spans="1:18" ht="25.5" customHeight="1" x14ac:dyDescent="0.2">
      <c r="A6" s="1523" t="s">
        <v>342</v>
      </c>
      <c r="B6" s="1853" t="s">
        <v>270</v>
      </c>
      <c r="C6" s="1854"/>
      <c r="D6" s="1855"/>
      <c r="E6" s="1531" t="s">
        <v>343</v>
      </c>
      <c r="F6" s="1525" t="s">
        <v>271</v>
      </c>
      <c r="G6" s="1526"/>
      <c r="H6" s="1527"/>
      <c r="I6" s="318" t="s">
        <v>382</v>
      </c>
      <c r="J6" s="319" t="s">
        <v>383</v>
      </c>
      <c r="L6" s="280"/>
      <c r="M6" s="280"/>
    </row>
    <row r="7" spans="1:18" ht="31.15" customHeight="1" x14ac:dyDescent="0.2">
      <c r="A7" s="1524"/>
      <c r="B7" s="1856"/>
      <c r="C7" s="1857"/>
      <c r="D7" s="1858"/>
      <c r="E7" s="1532"/>
      <c r="F7" s="1528"/>
      <c r="G7" s="1529"/>
      <c r="H7" s="1530"/>
      <c r="I7" s="320" t="s">
        <v>384</v>
      </c>
      <c r="J7" s="513" t="s">
        <v>385</v>
      </c>
      <c r="L7" s="280"/>
      <c r="M7" s="280"/>
    </row>
    <row r="8" spans="1:18" x14ac:dyDescent="0.2">
      <c r="A8" s="1868"/>
      <c r="B8" s="1562"/>
      <c r="C8" s="1562"/>
      <c r="D8" s="1562"/>
      <c r="E8" s="1562"/>
      <c r="F8" s="1562"/>
      <c r="G8" s="1562"/>
      <c r="H8" s="1562"/>
      <c r="I8" s="1562"/>
      <c r="J8" s="1869"/>
      <c r="L8" s="280"/>
      <c r="M8" s="280"/>
    </row>
    <row r="9" spans="1:18" ht="69" customHeight="1" x14ac:dyDescent="0.2">
      <c r="A9" s="321" t="s">
        <v>386</v>
      </c>
      <c r="B9" s="1990" t="s">
        <v>955</v>
      </c>
      <c r="C9" s="1991"/>
      <c r="D9" s="1991"/>
      <c r="E9" s="1991"/>
      <c r="F9" s="1966"/>
      <c r="G9" s="322" t="s">
        <v>387</v>
      </c>
      <c r="H9" s="1514" t="s">
        <v>956</v>
      </c>
      <c r="I9" s="1515"/>
      <c r="J9" s="1874"/>
    </row>
    <row r="10" spans="1:18" ht="102" customHeight="1" x14ac:dyDescent="0.2">
      <c r="A10" s="321" t="s">
        <v>388</v>
      </c>
      <c r="B10" s="1514" t="s">
        <v>655</v>
      </c>
      <c r="C10" s="1515"/>
      <c r="D10" s="1515"/>
      <c r="E10" s="1515"/>
      <c r="F10" s="1516"/>
      <c r="G10" s="322" t="s">
        <v>389</v>
      </c>
      <c r="H10" s="1999" t="s">
        <v>957</v>
      </c>
      <c r="I10" s="2000"/>
      <c r="J10" s="2001"/>
    </row>
    <row r="11" spans="1:18" ht="45" customHeight="1" x14ac:dyDescent="0.2">
      <c r="A11" s="321" t="s">
        <v>390</v>
      </c>
      <c r="B11" s="1514" t="s">
        <v>958</v>
      </c>
      <c r="C11" s="1515"/>
      <c r="D11" s="1515"/>
      <c r="E11" s="1515"/>
      <c r="F11" s="1516"/>
      <c r="G11" s="322" t="s">
        <v>391</v>
      </c>
      <c r="H11" s="2011" t="s">
        <v>959</v>
      </c>
      <c r="I11" s="2012"/>
      <c r="J11" s="2013"/>
    </row>
    <row r="12" spans="1:18" ht="45" customHeight="1" x14ac:dyDescent="0.2">
      <c r="A12" s="321" t="s">
        <v>392</v>
      </c>
      <c r="B12" s="1514" t="s">
        <v>960</v>
      </c>
      <c r="C12" s="1515"/>
      <c r="D12" s="1515"/>
      <c r="E12" s="1515"/>
      <c r="F12" s="1516"/>
      <c r="G12" s="322" t="s">
        <v>393</v>
      </c>
      <c r="H12" s="1514" t="s">
        <v>34</v>
      </c>
      <c r="I12" s="1515"/>
      <c r="J12" s="1874"/>
    </row>
    <row r="13" spans="1:18" ht="45" customHeight="1" x14ac:dyDescent="0.2">
      <c r="A13" s="321" t="s">
        <v>394</v>
      </c>
      <c r="B13" s="1514" t="s">
        <v>903</v>
      </c>
      <c r="C13" s="1515"/>
      <c r="D13" s="1515"/>
      <c r="E13" s="1515"/>
      <c r="F13" s="1516"/>
      <c r="G13" s="322" t="s">
        <v>395</v>
      </c>
      <c r="H13" s="1514" t="s">
        <v>932</v>
      </c>
      <c r="I13" s="1515"/>
      <c r="J13" s="1874"/>
    </row>
    <row r="14" spans="1:18" ht="15.75" customHeight="1" x14ac:dyDescent="0.2">
      <c r="A14" s="1875" t="s">
        <v>396</v>
      </c>
      <c r="B14" s="1877" t="s">
        <v>866</v>
      </c>
      <c r="C14" s="1877"/>
      <c r="D14" s="1877"/>
      <c r="E14" s="1880" t="s">
        <v>397</v>
      </c>
      <c r="F14" s="1882">
        <v>0.9</v>
      </c>
      <c r="G14" s="1884" t="s">
        <v>398</v>
      </c>
      <c r="H14" s="1887" t="s">
        <v>961</v>
      </c>
      <c r="I14" s="1888"/>
      <c r="J14" s="1889"/>
      <c r="P14" s="598"/>
      <c r="Q14" s="598"/>
      <c r="R14" s="598"/>
    </row>
    <row r="15" spans="1:18" ht="15.75" customHeight="1" x14ac:dyDescent="0.2">
      <c r="A15" s="1875"/>
      <c r="B15" s="1878"/>
      <c r="C15" s="1878"/>
      <c r="D15" s="1878"/>
      <c r="E15" s="1880"/>
      <c r="F15" s="1882"/>
      <c r="G15" s="1885"/>
      <c r="H15" s="1890" t="s">
        <v>962</v>
      </c>
      <c r="I15" s="1890"/>
      <c r="J15" s="1891"/>
      <c r="P15" s="598"/>
      <c r="Q15" s="598"/>
      <c r="R15" s="598"/>
    </row>
    <row r="16" spans="1:18" ht="16.5" customHeight="1" thickBot="1" x14ac:dyDescent="0.25">
      <c r="A16" s="1876"/>
      <c r="B16" s="1879"/>
      <c r="C16" s="1879"/>
      <c r="D16" s="1879"/>
      <c r="E16" s="1881"/>
      <c r="F16" s="1883"/>
      <c r="G16" s="1886"/>
      <c r="H16" s="1892" t="s">
        <v>963</v>
      </c>
      <c r="I16" s="1892"/>
      <c r="J16" s="1893"/>
      <c r="P16" s="598"/>
      <c r="Q16" s="598"/>
      <c r="R16" s="598"/>
    </row>
    <row r="17" spans="1:21" x14ac:dyDescent="0.2">
      <c r="A17" s="324"/>
      <c r="B17" s="325"/>
      <c r="C17" s="326"/>
      <c r="D17" s="326"/>
      <c r="E17" s="324"/>
      <c r="F17" s="325"/>
      <c r="G17" s="324"/>
      <c r="H17" s="327"/>
      <c r="I17" s="327"/>
      <c r="J17" s="327"/>
      <c r="P17" s="598"/>
      <c r="Q17" s="598"/>
      <c r="R17" s="598"/>
    </row>
    <row r="18" spans="1:21" ht="30.75" customHeight="1" x14ac:dyDescent="0.2">
      <c r="A18" s="532"/>
      <c r="B18" s="533"/>
      <c r="C18" s="534"/>
      <c r="D18" s="534"/>
      <c r="E18" s="532"/>
      <c r="F18" s="533"/>
      <c r="G18" s="532"/>
      <c r="H18" s="535"/>
      <c r="I18" s="535"/>
      <c r="J18" s="535"/>
      <c r="P18" s="598"/>
      <c r="Q18" s="598"/>
      <c r="R18" s="598"/>
    </row>
    <row r="19" spans="1:21" x14ac:dyDescent="0.2">
      <c r="A19" s="324"/>
      <c r="B19" s="325"/>
      <c r="C19" s="326"/>
      <c r="D19" s="326"/>
      <c r="E19" s="324"/>
      <c r="F19" s="325"/>
      <c r="G19" s="324"/>
      <c r="H19" s="327"/>
      <c r="I19" s="327"/>
      <c r="J19" s="327"/>
      <c r="P19" s="598"/>
      <c r="Q19" s="598"/>
      <c r="R19" s="598"/>
    </row>
    <row r="20" spans="1:21" x14ac:dyDescent="0.2">
      <c r="A20" s="1894"/>
      <c r="B20" s="1895"/>
      <c r="C20" s="1895"/>
      <c r="D20" s="1895"/>
      <c r="E20" s="1895"/>
      <c r="F20" s="1895"/>
      <c r="G20" s="1895"/>
      <c r="H20" s="1895"/>
      <c r="I20" s="1895"/>
      <c r="J20" s="1896"/>
    </row>
    <row r="21" spans="1:21" ht="57.75" customHeight="1" x14ac:dyDescent="0.2">
      <c r="A21" s="1897"/>
      <c r="B21" s="1863" t="s">
        <v>378</v>
      </c>
      <c r="C21" s="1863"/>
      <c r="D21" s="1863"/>
      <c r="E21" s="1863"/>
      <c r="F21" s="1863"/>
      <c r="G21" s="1863"/>
      <c r="H21" s="1863"/>
      <c r="I21" s="1863"/>
      <c r="J21" s="1863"/>
    </row>
    <row r="22" spans="1:21" ht="38.25" customHeight="1" x14ac:dyDescent="0.2">
      <c r="A22" s="1897"/>
      <c r="B22" s="1864" t="s">
        <v>857</v>
      </c>
      <c r="C22" s="1864"/>
      <c r="D22" s="1864"/>
      <c r="E22" s="1864"/>
      <c r="F22" s="1864"/>
      <c r="G22" s="1864"/>
      <c r="H22" s="1864"/>
      <c r="I22" s="1864"/>
      <c r="J22" s="1864"/>
    </row>
    <row r="23" spans="1:21" ht="51" customHeight="1" thickBot="1" x14ac:dyDescent="0.25">
      <c r="A23" s="1897"/>
      <c r="B23" s="2047" t="s">
        <v>380</v>
      </c>
      <c r="C23" s="2047"/>
      <c r="D23" s="2047"/>
      <c r="E23" s="2047"/>
      <c r="F23" s="2047"/>
      <c r="G23" s="2047"/>
      <c r="H23" s="2047"/>
      <c r="I23" s="2047"/>
      <c r="J23" s="2047"/>
    </row>
    <row r="24" spans="1:21" ht="13.5" thickBot="1" x14ac:dyDescent="0.25">
      <c r="A24" s="1570" t="s">
        <v>402</v>
      </c>
      <c r="B24" s="1571"/>
      <c r="C24" s="1571"/>
      <c r="D24" s="1571"/>
      <c r="E24" s="1571"/>
      <c r="F24" s="1571"/>
      <c r="G24" s="1571"/>
      <c r="H24" s="1571"/>
      <c r="I24" s="1571"/>
      <c r="J24" s="1572"/>
    </row>
    <row r="25" spans="1:21" x14ac:dyDescent="0.2">
      <c r="A25" s="328" t="s">
        <v>403</v>
      </c>
      <c r="B25" s="329" t="s">
        <v>397</v>
      </c>
      <c r="C25" s="329" t="s">
        <v>404</v>
      </c>
      <c r="D25" s="330" t="s">
        <v>405</v>
      </c>
      <c r="E25" s="330" t="s">
        <v>406</v>
      </c>
      <c r="F25" s="1532" t="s">
        <v>407</v>
      </c>
      <c r="G25" s="1898"/>
      <c r="H25" s="330" t="s">
        <v>665</v>
      </c>
      <c r="I25" s="330" t="s">
        <v>666</v>
      </c>
      <c r="J25" s="331" t="s">
        <v>667</v>
      </c>
    </row>
    <row r="26" spans="1:21" ht="100.5" customHeight="1" x14ac:dyDescent="0.2">
      <c r="A26" s="2089" t="s">
        <v>964</v>
      </c>
      <c r="B26" s="2090"/>
      <c r="C26" s="2090"/>
      <c r="D26" s="2090"/>
      <c r="E26" s="2090"/>
      <c r="F26" s="2090"/>
      <c r="G26" s="2090"/>
      <c r="H26" s="2090"/>
      <c r="I26" s="2090"/>
      <c r="J26" s="2091"/>
    </row>
    <row r="27" spans="1:21" x14ac:dyDescent="0.2">
      <c r="A27" s="306"/>
      <c r="B27" s="306"/>
      <c r="C27" s="306"/>
      <c r="D27" s="306"/>
      <c r="E27" s="306"/>
      <c r="F27" s="306"/>
      <c r="G27" s="306"/>
      <c r="H27" s="306"/>
      <c r="I27" s="306"/>
      <c r="J27" s="306"/>
    </row>
    <row r="28" spans="1:21" ht="27.75" customHeight="1" x14ac:dyDescent="0.2">
      <c r="A28" s="536"/>
      <c r="B28" s="536"/>
      <c r="C28" s="536"/>
      <c r="D28" s="536"/>
      <c r="E28" s="536"/>
      <c r="F28" s="536"/>
      <c r="G28" s="536"/>
      <c r="H28" s="536"/>
      <c r="I28" s="536"/>
      <c r="J28" s="536"/>
    </row>
    <row r="29" spans="1:21" ht="16.5" customHeight="1" thickBot="1" x14ac:dyDescent="0.25">
      <c r="A29" s="306"/>
      <c r="B29" s="306"/>
      <c r="C29" s="306"/>
      <c r="D29" s="306"/>
      <c r="E29" s="306"/>
      <c r="F29" s="306"/>
      <c r="G29" s="306"/>
      <c r="H29" s="306"/>
      <c r="I29" s="306"/>
      <c r="J29" s="306"/>
    </row>
    <row r="30" spans="1:21" ht="14.25" x14ac:dyDescent="0.2">
      <c r="A30" s="1859"/>
      <c r="B30" s="1860"/>
      <c r="C30" s="1860"/>
      <c r="D30" s="1860"/>
      <c r="E30" s="1860"/>
      <c r="F30" s="1860"/>
      <c r="G30" s="1860"/>
      <c r="H30" s="1860"/>
      <c r="I30" s="1860"/>
      <c r="J30" s="1861"/>
      <c r="K30" s="597"/>
      <c r="L30" s="2085"/>
      <c r="M30" s="2086"/>
      <c r="N30" s="2086"/>
      <c r="O30" s="2086"/>
      <c r="P30" s="2086"/>
      <c r="Q30" s="2086"/>
      <c r="R30" s="2086"/>
      <c r="S30" s="2086"/>
      <c r="T30" s="2086"/>
      <c r="U30" s="2087"/>
    </row>
    <row r="31" spans="1:21" ht="24" customHeight="1" x14ac:dyDescent="0.2">
      <c r="A31" s="1862"/>
      <c r="B31" s="1863" t="s">
        <v>378</v>
      </c>
      <c r="C31" s="1863"/>
      <c r="D31" s="1863"/>
      <c r="E31" s="1863"/>
      <c r="F31" s="1863"/>
      <c r="G31" s="1863"/>
      <c r="H31" s="1863"/>
      <c r="I31" s="1863"/>
      <c r="J31" s="1863"/>
      <c r="K31" s="597"/>
      <c r="L31" s="2088"/>
      <c r="M31" s="2060" t="s">
        <v>378</v>
      </c>
      <c r="N31" s="2060"/>
      <c r="O31" s="2060"/>
      <c r="P31" s="2060"/>
      <c r="Q31" s="2060"/>
      <c r="R31" s="2060"/>
      <c r="S31" s="2060"/>
      <c r="T31" s="2060"/>
      <c r="U31" s="2060"/>
    </row>
    <row r="32" spans="1:21" ht="24" customHeight="1" x14ac:dyDescent="0.2">
      <c r="A32" s="1862"/>
      <c r="B32" s="1864" t="s">
        <v>857</v>
      </c>
      <c r="C32" s="1864"/>
      <c r="D32" s="1864"/>
      <c r="E32" s="1864"/>
      <c r="F32" s="1864"/>
      <c r="G32" s="1864"/>
      <c r="H32" s="1864"/>
      <c r="I32" s="1864"/>
      <c r="J32" s="1864"/>
      <c r="K32" s="597"/>
      <c r="L32" s="2088"/>
      <c r="M32" s="2079" t="s">
        <v>857</v>
      </c>
      <c r="N32" s="2079"/>
      <c r="O32" s="2079"/>
      <c r="P32" s="2079"/>
      <c r="Q32" s="2079"/>
      <c r="R32" s="2079"/>
      <c r="S32" s="2079"/>
      <c r="T32" s="2079"/>
      <c r="U32" s="2079"/>
    </row>
    <row r="33" spans="1:21" ht="24" customHeight="1" x14ac:dyDescent="0.2">
      <c r="A33" s="1862"/>
      <c r="B33" s="1864" t="s">
        <v>380</v>
      </c>
      <c r="C33" s="1864"/>
      <c r="D33" s="1864"/>
      <c r="E33" s="1864"/>
      <c r="F33" s="1864"/>
      <c r="G33" s="1864"/>
      <c r="H33" s="1864"/>
      <c r="I33" s="1864"/>
      <c r="J33" s="1864"/>
      <c r="L33" s="2088"/>
      <c r="M33" s="2079" t="s">
        <v>380</v>
      </c>
      <c r="N33" s="2079"/>
      <c r="O33" s="2079"/>
      <c r="P33" s="2079"/>
      <c r="Q33" s="2079"/>
      <c r="R33" s="2079"/>
      <c r="S33" s="2079"/>
      <c r="T33" s="2079"/>
      <c r="U33" s="2079"/>
    </row>
    <row r="34" spans="1:21" x14ac:dyDescent="0.2">
      <c r="A34" s="1865" t="s">
        <v>381</v>
      </c>
      <c r="B34" s="1866"/>
      <c r="C34" s="1866"/>
      <c r="D34" s="1866"/>
      <c r="E34" s="1866"/>
      <c r="F34" s="1866"/>
      <c r="G34" s="1866"/>
      <c r="H34" s="1866"/>
      <c r="I34" s="1866"/>
      <c r="J34" s="1867"/>
      <c r="L34" s="2100" t="s">
        <v>381</v>
      </c>
      <c r="M34" s="2101"/>
      <c r="N34" s="2101"/>
      <c r="O34" s="2101"/>
      <c r="P34" s="2101"/>
      <c r="Q34" s="2101"/>
      <c r="R34" s="2101"/>
      <c r="S34" s="2101"/>
      <c r="T34" s="2101"/>
      <c r="U34" s="2102"/>
    </row>
    <row r="35" spans="1:21" ht="25.5" customHeight="1" x14ac:dyDescent="0.2">
      <c r="A35" s="1523" t="s">
        <v>342</v>
      </c>
      <c r="B35" s="1853" t="s">
        <v>965</v>
      </c>
      <c r="C35" s="1854"/>
      <c r="D35" s="1855"/>
      <c r="E35" s="1531" t="s">
        <v>343</v>
      </c>
      <c r="F35" s="1525" t="s">
        <v>966</v>
      </c>
      <c r="G35" s="1526"/>
      <c r="H35" s="1527"/>
      <c r="I35" s="318" t="s">
        <v>382</v>
      </c>
      <c r="J35" s="319" t="s">
        <v>383</v>
      </c>
      <c r="L35" s="2092" t="s">
        <v>342</v>
      </c>
      <c r="M35" s="2094" t="s">
        <v>967</v>
      </c>
      <c r="N35" s="2095"/>
      <c r="O35" s="2096"/>
      <c r="P35" s="2103" t="s">
        <v>343</v>
      </c>
      <c r="Q35" s="2104" t="s">
        <v>968</v>
      </c>
      <c r="R35" s="2105"/>
      <c r="S35" s="2082"/>
      <c r="T35" s="599" t="s">
        <v>382</v>
      </c>
      <c r="U35" s="600" t="s">
        <v>383</v>
      </c>
    </row>
    <row r="36" spans="1:21" ht="48" customHeight="1" x14ac:dyDescent="0.2">
      <c r="A36" s="1524"/>
      <c r="B36" s="1856"/>
      <c r="C36" s="1857"/>
      <c r="D36" s="1858"/>
      <c r="E36" s="1532"/>
      <c r="F36" s="1528"/>
      <c r="G36" s="1529"/>
      <c r="H36" s="1530"/>
      <c r="I36" s="320" t="s">
        <v>384</v>
      </c>
      <c r="J36" s="513" t="s">
        <v>385</v>
      </c>
      <c r="L36" s="2093"/>
      <c r="M36" s="2097"/>
      <c r="N36" s="2098"/>
      <c r="O36" s="2099"/>
      <c r="P36" s="2077"/>
      <c r="Q36" s="2106"/>
      <c r="R36" s="2107"/>
      <c r="S36" s="2108"/>
      <c r="T36" s="601" t="s">
        <v>384</v>
      </c>
      <c r="U36" s="513" t="s">
        <v>385</v>
      </c>
    </row>
    <row r="37" spans="1:21" x14ac:dyDescent="0.2">
      <c r="A37" s="1868"/>
      <c r="B37" s="1562"/>
      <c r="C37" s="1562"/>
      <c r="D37" s="1562"/>
      <c r="E37" s="1562"/>
      <c r="F37" s="1562"/>
      <c r="G37" s="1562"/>
      <c r="H37" s="1562"/>
      <c r="I37" s="1562"/>
      <c r="J37" s="1869"/>
      <c r="L37" s="2074"/>
      <c r="M37" s="2075"/>
      <c r="N37" s="2075"/>
      <c r="O37" s="2075"/>
      <c r="P37" s="2075"/>
      <c r="Q37" s="2075"/>
      <c r="R37" s="2075"/>
      <c r="S37" s="2075"/>
      <c r="T37" s="2075"/>
      <c r="U37" s="2076"/>
    </row>
    <row r="38" spans="1:21" ht="69" customHeight="1" x14ac:dyDescent="0.2">
      <c r="A38" s="321" t="s">
        <v>386</v>
      </c>
      <c r="B38" s="1990" t="s">
        <v>955</v>
      </c>
      <c r="C38" s="1991"/>
      <c r="D38" s="1991"/>
      <c r="E38" s="1991"/>
      <c r="F38" s="1966"/>
      <c r="G38" s="322" t="s">
        <v>387</v>
      </c>
      <c r="H38" s="1514" t="s">
        <v>956</v>
      </c>
      <c r="I38" s="1515"/>
      <c r="J38" s="1874"/>
      <c r="L38" s="602" t="s">
        <v>386</v>
      </c>
      <c r="M38" s="2112" t="s">
        <v>955</v>
      </c>
      <c r="N38" s="2113"/>
      <c r="O38" s="2113"/>
      <c r="P38" s="2113"/>
      <c r="Q38" s="2014"/>
      <c r="R38" s="603" t="s">
        <v>387</v>
      </c>
      <c r="S38" s="2053" t="s">
        <v>956</v>
      </c>
      <c r="T38" s="2054"/>
      <c r="U38" s="2056"/>
    </row>
    <row r="39" spans="1:21" ht="102" customHeight="1" x14ac:dyDescent="0.2">
      <c r="A39" s="321" t="s">
        <v>388</v>
      </c>
      <c r="B39" s="1514" t="s">
        <v>655</v>
      </c>
      <c r="C39" s="1515"/>
      <c r="D39" s="1515"/>
      <c r="E39" s="1515"/>
      <c r="F39" s="1516"/>
      <c r="G39" s="322" t="s">
        <v>389</v>
      </c>
      <c r="H39" s="1999" t="s">
        <v>957</v>
      </c>
      <c r="I39" s="2000"/>
      <c r="J39" s="2001"/>
      <c r="L39" s="602" t="s">
        <v>388</v>
      </c>
      <c r="M39" s="2053" t="s">
        <v>655</v>
      </c>
      <c r="N39" s="2054"/>
      <c r="O39" s="2054"/>
      <c r="P39" s="2054"/>
      <c r="Q39" s="2055"/>
      <c r="R39" s="603" t="s">
        <v>389</v>
      </c>
      <c r="S39" s="2057" t="s">
        <v>969</v>
      </c>
      <c r="T39" s="2058"/>
      <c r="U39" s="2059"/>
    </row>
    <row r="40" spans="1:21" ht="45" customHeight="1" x14ac:dyDescent="0.2">
      <c r="A40" s="321" t="s">
        <v>390</v>
      </c>
      <c r="B40" s="1514" t="s">
        <v>958</v>
      </c>
      <c r="C40" s="1515"/>
      <c r="D40" s="1515"/>
      <c r="E40" s="1515"/>
      <c r="F40" s="1516"/>
      <c r="G40" s="322" t="s">
        <v>391</v>
      </c>
      <c r="H40" s="2011" t="s">
        <v>959</v>
      </c>
      <c r="I40" s="2012"/>
      <c r="J40" s="2013"/>
      <c r="L40" s="602" t="s">
        <v>390</v>
      </c>
      <c r="M40" s="2053" t="s">
        <v>958</v>
      </c>
      <c r="N40" s="2054"/>
      <c r="O40" s="2054"/>
      <c r="P40" s="2054"/>
      <c r="Q40" s="2055"/>
      <c r="R40" s="603" t="s">
        <v>391</v>
      </c>
      <c r="S40" s="2109" t="s">
        <v>959</v>
      </c>
      <c r="T40" s="2110"/>
      <c r="U40" s="2111"/>
    </row>
    <row r="41" spans="1:21" ht="45" customHeight="1" x14ac:dyDescent="0.2">
      <c r="A41" s="321" t="s">
        <v>392</v>
      </c>
      <c r="B41" s="1514" t="s">
        <v>960</v>
      </c>
      <c r="C41" s="1515"/>
      <c r="D41" s="1515"/>
      <c r="E41" s="1515"/>
      <c r="F41" s="1516"/>
      <c r="G41" s="322" t="s">
        <v>393</v>
      </c>
      <c r="H41" s="1514" t="s">
        <v>34</v>
      </c>
      <c r="I41" s="1515"/>
      <c r="J41" s="1874"/>
      <c r="L41" s="602" t="s">
        <v>392</v>
      </c>
      <c r="M41" s="2053" t="s">
        <v>960</v>
      </c>
      <c r="N41" s="2054"/>
      <c r="O41" s="2054"/>
      <c r="P41" s="2054"/>
      <c r="Q41" s="2055"/>
      <c r="R41" s="603" t="s">
        <v>393</v>
      </c>
      <c r="S41" s="2053" t="s">
        <v>34</v>
      </c>
      <c r="T41" s="2054"/>
      <c r="U41" s="2056"/>
    </row>
    <row r="42" spans="1:21" ht="45" customHeight="1" x14ac:dyDescent="0.2">
      <c r="A42" s="321" t="s">
        <v>394</v>
      </c>
      <c r="B42" s="1514" t="s">
        <v>903</v>
      </c>
      <c r="C42" s="1515"/>
      <c r="D42" s="1515"/>
      <c r="E42" s="1515"/>
      <c r="F42" s="1516"/>
      <c r="G42" s="322" t="s">
        <v>395</v>
      </c>
      <c r="H42" s="1514" t="s">
        <v>932</v>
      </c>
      <c r="I42" s="1515"/>
      <c r="J42" s="1874"/>
      <c r="L42" s="602" t="s">
        <v>394</v>
      </c>
      <c r="M42" s="2053" t="s">
        <v>903</v>
      </c>
      <c r="N42" s="2054"/>
      <c r="O42" s="2054"/>
      <c r="P42" s="2054"/>
      <c r="Q42" s="2055"/>
      <c r="R42" s="603" t="s">
        <v>395</v>
      </c>
      <c r="S42" s="2053" t="s">
        <v>932</v>
      </c>
      <c r="T42" s="2054"/>
      <c r="U42" s="2056"/>
    </row>
    <row r="43" spans="1:21" ht="15.75" customHeight="1" x14ac:dyDescent="0.2">
      <c r="A43" s="1875" t="s">
        <v>396</v>
      </c>
      <c r="B43" s="1877" t="s">
        <v>866</v>
      </c>
      <c r="C43" s="1877"/>
      <c r="D43" s="1877"/>
      <c r="E43" s="1880" t="s">
        <v>397</v>
      </c>
      <c r="F43" s="1882">
        <v>0.9</v>
      </c>
      <c r="G43" s="1884" t="s">
        <v>398</v>
      </c>
      <c r="H43" s="1887" t="s">
        <v>961</v>
      </c>
      <c r="I43" s="1888"/>
      <c r="J43" s="1889"/>
      <c r="L43" s="2117" t="s">
        <v>396</v>
      </c>
      <c r="M43" s="2119" t="s">
        <v>866</v>
      </c>
      <c r="N43" s="2119"/>
      <c r="O43" s="2119"/>
      <c r="P43" s="2060" t="s">
        <v>397</v>
      </c>
      <c r="Q43" s="2080">
        <v>0.9</v>
      </c>
      <c r="R43" s="2082" t="s">
        <v>398</v>
      </c>
      <c r="S43" s="2067" t="s">
        <v>961</v>
      </c>
      <c r="T43" s="2068"/>
      <c r="U43" s="2069"/>
    </row>
    <row r="44" spans="1:21" ht="15.75" customHeight="1" x14ac:dyDescent="0.2">
      <c r="A44" s="1875"/>
      <c r="B44" s="1878"/>
      <c r="C44" s="1878"/>
      <c r="D44" s="1878"/>
      <c r="E44" s="1880"/>
      <c r="F44" s="1882"/>
      <c r="G44" s="1885"/>
      <c r="H44" s="1890" t="s">
        <v>962</v>
      </c>
      <c r="I44" s="1890"/>
      <c r="J44" s="1891"/>
      <c r="L44" s="2117"/>
      <c r="M44" s="2120"/>
      <c r="N44" s="2120"/>
      <c r="O44" s="2120"/>
      <c r="P44" s="2060"/>
      <c r="Q44" s="2080"/>
      <c r="R44" s="2083"/>
      <c r="S44" s="2070" t="s">
        <v>962</v>
      </c>
      <c r="T44" s="2070"/>
      <c r="U44" s="2071"/>
    </row>
    <row r="45" spans="1:21" ht="16.5" customHeight="1" thickBot="1" x14ac:dyDescent="0.25">
      <c r="A45" s="1876"/>
      <c r="B45" s="1879"/>
      <c r="C45" s="1879"/>
      <c r="D45" s="1879"/>
      <c r="E45" s="1881"/>
      <c r="F45" s="1883"/>
      <c r="G45" s="1886"/>
      <c r="H45" s="1892" t="s">
        <v>963</v>
      </c>
      <c r="I45" s="1892"/>
      <c r="J45" s="1893"/>
      <c r="L45" s="2118"/>
      <c r="M45" s="2121"/>
      <c r="N45" s="2121"/>
      <c r="O45" s="2121"/>
      <c r="P45" s="2061"/>
      <c r="Q45" s="2081"/>
      <c r="R45" s="2084"/>
      <c r="S45" s="2065" t="s">
        <v>963</v>
      </c>
      <c r="T45" s="2065"/>
      <c r="U45" s="2066"/>
    </row>
    <row r="46" spans="1:21" x14ac:dyDescent="0.2">
      <c r="A46" s="324"/>
      <c r="B46" s="325"/>
      <c r="C46" s="326"/>
      <c r="D46" s="326"/>
      <c r="E46" s="324"/>
      <c r="F46" s="325"/>
      <c r="G46" s="324"/>
      <c r="H46" s="327"/>
      <c r="I46" s="327"/>
      <c r="J46" s="327"/>
      <c r="L46" s="324"/>
      <c r="M46" s="325"/>
      <c r="N46" s="326"/>
      <c r="O46" s="326"/>
      <c r="P46" s="324"/>
      <c r="Q46" s="325"/>
      <c r="R46" s="324"/>
      <c r="S46" s="604"/>
      <c r="T46" s="604"/>
      <c r="U46" s="604"/>
    </row>
    <row r="47" spans="1:21" x14ac:dyDescent="0.2">
      <c r="A47" s="1894"/>
      <c r="B47" s="1895"/>
      <c r="C47" s="1895"/>
      <c r="D47" s="1895"/>
      <c r="E47" s="1895"/>
      <c r="F47" s="1895"/>
      <c r="G47" s="1895"/>
      <c r="H47" s="1895"/>
      <c r="I47" s="1895"/>
      <c r="J47" s="1896"/>
      <c r="L47" s="2062"/>
      <c r="M47" s="2063"/>
      <c r="N47" s="2063"/>
      <c r="O47" s="2063"/>
      <c r="P47" s="2063"/>
      <c r="Q47" s="2063"/>
      <c r="R47" s="2063"/>
      <c r="S47" s="2063"/>
      <c r="T47" s="2063"/>
      <c r="U47" s="2064"/>
    </row>
    <row r="48" spans="1:21" ht="23.45" customHeight="1" x14ac:dyDescent="0.2">
      <c r="A48" s="1897"/>
      <c r="B48" s="1863" t="s">
        <v>378</v>
      </c>
      <c r="C48" s="1863"/>
      <c r="D48" s="1863"/>
      <c r="E48" s="1863"/>
      <c r="F48" s="1863"/>
      <c r="G48" s="1863"/>
      <c r="H48" s="1863"/>
      <c r="I48" s="1863"/>
      <c r="J48" s="1863"/>
      <c r="L48" s="1897"/>
      <c r="M48" s="2060" t="s">
        <v>378</v>
      </c>
      <c r="N48" s="2060"/>
      <c r="O48" s="2060"/>
      <c r="P48" s="2060"/>
      <c r="Q48" s="2060"/>
      <c r="R48" s="2060"/>
      <c r="S48" s="2060"/>
      <c r="T48" s="2060"/>
      <c r="U48" s="2060"/>
    </row>
    <row r="49" spans="1:21" ht="23.45" customHeight="1" x14ac:dyDescent="0.2">
      <c r="A49" s="1897"/>
      <c r="B49" s="1864" t="s">
        <v>857</v>
      </c>
      <c r="C49" s="1864"/>
      <c r="D49" s="1864"/>
      <c r="E49" s="1864"/>
      <c r="F49" s="1864"/>
      <c r="G49" s="1864"/>
      <c r="H49" s="1864"/>
      <c r="I49" s="1864"/>
      <c r="J49" s="1864"/>
      <c r="L49" s="1897"/>
      <c r="M49" s="2079" t="s">
        <v>857</v>
      </c>
      <c r="N49" s="2079"/>
      <c r="O49" s="2079"/>
      <c r="P49" s="2079"/>
      <c r="Q49" s="2079"/>
      <c r="R49" s="2079"/>
      <c r="S49" s="2079"/>
      <c r="T49" s="2079"/>
      <c r="U49" s="2079"/>
    </row>
    <row r="50" spans="1:21" ht="23.45" customHeight="1" thickBot="1" x14ac:dyDescent="0.25">
      <c r="A50" s="1897"/>
      <c r="B50" s="2047" t="s">
        <v>380</v>
      </c>
      <c r="C50" s="2047"/>
      <c r="D50" s="2047"/>
      <c r="E50" s="2047"/>
      <c r="F50" s="2047"/>
      <c r="G50" s="2047"/>
      <c r="H50" s="2047"/>
      <c r="I50" s="2047"/>
      <c r="J50" s="2047"/>
      <c r="L50" s="1897"/>
      <c r="M50" s="2047" t="s">
        <v>380</v>
      </c>
      <c r="N50" s="2047"/>
      <c r="O50" s="2047"/>
      <c r="P50" s="2047"/>
      <c r="Q50" s="2047"/>
      <c r="R50" s="2047"/>
      <c r="S50" s="2047"/>
      <c r="T50" s="2047"/>
      <c r="U50" s="2047"/>
    </row>
    <row r="51" spans="1:21" ht="13.5" thickBot="1" x14ac:dyDescent="0.25">
      <c r="A51" s="1570" t="s">
        <v>402</v>
      </c>
      <c r="B51" s="1571"/>
      <c r="C51" s="1571"/>
      <c r="D51" s="1571"/>
      <c r="E51" s="1571"/>
      <c r="F51" s="1571"/>
      <c r="G51" s="1571"/>
      <c r="H51" s="1571"/>
      <c r="I51" s="1571"/>
      <c r="J51" s="1572"/>
      <c r="L51" s="2114" t="s">
        <v>402</v>
      </c>
      <c r="M51" s="2115"/>
      <c r="N51" s="2115"/>
      <c r="O51" s="2115"/>
      <c r="P51" s="2115"/>
      <c r="Q51" s="2115"/>
      <c r="R51" s="2115"/>
      <c r="S51" s="2115"/>
      <c r="T51" s="2115"/>
      <c r="U51" s="2116"/>
    </row>
    <row r="52" spans="1:21" x14ac:dyDescent="0.2">
      <c r="A52" s="328" t="s">
        <v>403</v>
      </c>
      <c r="B52" s="329" t="s">
        <v>397</v>
      </c>
      <c r="C52" s="329" t="s">
        <v>404</v>
      </c>
      <c r="D52" s="330" t="s">
        <v>405</v>
      </c>
      <c r="E52" s="330" t="s">
        <v>406</v>
      </c>
      <c r="F52" s="1532" t="s">
        <v>407</v>
      </c>
      <c r="G52" s="1898"/>
      <c r="H52" s="330" t="s">
        <v>665</v>
      </c>
      <c r="I52" s="330" t="s">
        <v>666</v>
      </c>
      <c r="J52" s="331" t="s">
        <v>667</v>
      </c>
      <c r="L52" s="605" t="s">
        <v>403</v>
      </c>
      <c r="M52" s="606" t="s">
        <v>397</v>
      </c>
      <c r="N52" s="606" t="s">
        <v>404</v>
      </c>
      <c r="O52" s="607" t="s">
        <v>405</v>
      </c>
      <c r="P52" s="607" t="s">
        <v>406</v>
      </c>
      <c r="Q52" s="2077" t="s">
        <v>407</v>
      </c>
      <c r="R52" s="2078"/>
      <c r="S52" s="607" t="s">
        <v>665</v>
      </c>
      <c r="T52" s="607" t="s">
        <v>666</v>
      </c>
      <c r="U52" s="608" t="s">
        <v>667</v>
      </c>
    </row>
    <row r="53" spans="1:21" ht="230.25" customHeight="1" x14ac:dyDescent="0.2">
      <c r="A53" s="537" t="s">
        <v>878</v>
      </c>
      <c r="B53" s="538">
        <v>0.9</v>
      </c>
      <c r="C53" s="539">
        <f>213/213</f>
        <v>1</v>
      </c>
      <c r="D53" s="509">
        <f>C53/B53</f>
        <v>1.1111111111111112</v>
      </c>
      <c r="E53" s="540" t="s">
        <v>970</v>
      </c>
      <c r="F53" s="2072" t="s">
        <v>971</v>
      </c>
      <c r="G53" s="2073"/>
      <c r="H53" s="537" t="s">
        <v>972</v>
      </c>
      <c r="I53" s="537" t="s">
        <v>973</v>
      </c>
      <c r="J53" s="537" t="s">
        <v>974</v>
      </c>
      <c r="L53" s="537" t="s">
        <v>878</v>
      </c>
      <c r="M53" s="538">
        <v>0.9</v>
      </c>
      <c r="N53" s="1152">
        <f>213/213</f>
        <v>1</v>
      </c>
      <c r="O53" s="509">
        <f>N53/M53</f>
        <v>1.1111111111111112</v>
      </c>
      <c r="P53" s="540" t="s">
        <v>975</v>
      </c>
      <c r="Q53" s="2072" t="s">
        <v>971</v>
      </c>
      <c r="R53" s="2073"/>
      <c r="S53" s="537" t="s">
        <v>972</v>
      </c>
      <c r="T53" s="537" t="s">
        <v>973</v>
      </c>
      <c r="U53" s="537" t="s">
        <v>974</v>
      </c>
    </row>
    <row r="54" spans="1:21" ht="230.25" customHeight="1" x14ac:dyDescent="0.2">
      <c r="A54" s="537" t="s">
        <v>976</v>
      </c>
      <c r="B54" s="538">
        <v>0.9</v>
      </c>
      <c r="C54" s="539">
        <f>213/192</f>
        <v>1.109375</v>
      </c>
      <c r="D54" s="509">
        <f>C54/B54</f>
        <v>1.2326388888888888</v>
      </c>
      <c r="E54" s="540" t="s">
        <v>977</v>
      </c>
      <c r="F54" s="2072" t="s">
        <v>978</v>
      </c>
      <c r="G54" s="2073"/>
      <c r="H54" s="537" t="s">
        <v>972</v>
      </c>
      <c r="I54" s="537" t="s">
        <v>979</v>
      </c>
      <c r="J54" s="537" t="s">
        <v>974</v>
      </c>
      <c r="L54" s="537" t="s">
        <v>976</v>
      </c>
      <c r="M54" s="538">
        <v>0.9</v>
      </c>
      <c r="N54" s="1152">
        <f>213/192</f>
        <v>1.109375</v>
      </c>
      <c r="O54" s="509">
        <f>N54/M54</f>
        <v>1.2326388888888888</v>
      </c>
      <c r="P54" s="540" t="s">
        <v>977</v>
      </c>
      <c r="Q54" s="2072" t="s">
        <v>978</v>
      </c>
      <c r="R54" s="2073"/>
      <c r="S54" s="537" t="s">
        <v>972</v>
      </c>
      <c r="T54" s="537" t="s">
        <v>979</v>
      </c>
      <c r="U54" s="537" t="s">
        <v>974</v>
      </c>
    </row>
    <row r="55" spans="1:21" ht="209.25" customHeight="1" x14ac:dyDescent="0.2">
      <c r="A55" s="537" t="s">
        <v>885</v>
      </c>
      <c r="B55" s="538">
        <v>0.9</v>
      </c>
      <c r="C55" s="539">
        <f>213/192</f>
        <v>1.109375</v>
      </c>
      <c r="D55" s="509">
        <v>1</v>
      </c>
      <c r="E55" s="540" t="s">
        <v>980</v>
      </c>
      <c r="F55" s="2072" t="s">
        <v>981</v>
      </c>
      <c r="G55" s="2073"/>
      <c r="H55" s="537" t="s">
        <v>972</v>
      </c>
      <c r="I55" s="537" t="s">
        <v>698</v>
      </c>
      <c r="J55" s="537" t="s">
        <v>974</v>
      </c>
      <c r="L55" s="537" t="s">
        <v>982</v>
      </c>
      <c r="M55" s="538">
        <v>0.9</v>
      </c>
      <c r="N55" s="1152">
        <f>213/192</f>
        <v>1.109375</v>
      </c>
      <c r="O55" s="509">
        <v>1</v>
      </c>
      <c r="P55" s="540" t="s">
        <v>983</v>
      </c>
      <c r="Q55" s="2072" t="s">
        <v>978</v>
      </c>
      <c r="R55" s="2073"/>
      <c r="S55" s="537" t="s">
        <v>972</v>
      </c>
      <c r="T55" s="537" t="s">
        <v>984</v>
      </c>
      <c r="U55" s="537" t="s">
        <v>974</v>
      </c>
    </row>
    <row r="56" spans="1:21" ht="129" customHeight="1" x14ac:dyDescent="0.2">
      <c r="A56" s="537" t="s">
        <v>917</v>
      </c>
      <c r="B56" s="538">
        <v>0.9</v>
      </c>
      <c r="C56" s="539">
        <v>1.1100000000000001</v>
      </c>
      <c r="D56" s="509">
        <v>1.23</v>
      </c>
      <c r="E56" s="540" t="s">
        <v>985</v>
      </c>
      <c r="F56" s="2072" t="s">
        <v>981</v>
      </c>
      <c r="G56" s="2073"/>
      <c r="H56" s="537" t="s">
        <v>972</v>
      </c>
      <c r="I56" s="537" t="s">
        <v>700</v>
      </c>
      <c r="J56" s="537" t="s">
        <v>986</v>
      </c>
      <c r="L56" s="537" t="s">
        <v>917</v>
      </c>
      <c r="M56" s="538">
        <v>0.9</v>
      </c>
      <c r="N56" s="1152">
        <v>1.1100000000000001</v>
      </c>
      <c r="O56" s="509">
        <v>1.23</v>
      </c>
      <c r="P56" s="540" t="s">
        <v>987</v>
      </c>
      <c r="Q56" s="2072" t="s">
        <v>978</v>
      </c>
      <c r="R56" s="2073"/>
      <c r="S56" s="537" t="s">
        <v>972</v>
      </c>
      <c r="T56" s="537" t="s">
        <v>988</v>
      </c>
      <c r="U56" s="537" t="s">
        <v>974</v>
      </c>
    </row>
    <row r="57" spans="1:21" s="655" customFormat="1" ht="117.75" customHeight="1" x14ac:dyDescent="0.2">
      <c r="A57" s="537" t="s">
        <v>889</v>
      </c>
      <c r="B57" s="538">
        <v>0.9</v>
      </c>
      <c r="C57" s="539">
        <f>213/192</f>
        <v>1.109375</v>
      </c>
      <c r="D57" s="509">
        <f>C57/B57</f>
        <v>1.2326388888888888</v>
      </c>
      <c r="E57" s="540" t="s">
        <v>989</v>
      </c>
      <c r="F57" s="2051" t="s">
        <v>990</v>
      </c>
      <c r="G57" s="2052"/>
      <c r="H57" s="537" t="s">
        <v>972</v>
      </c>
      <c r="I57" s="537" t="s">
        <v>701</v>
      </c>
      <c r="J57" s="537" t="s">
        <v>974</v>
      </c>
      <c r="K57" s="1370"/>
      <c r="L57" s="537" t="s">
        <v>889</v>
      </c>
      <c r="M57" s="538">
        <v>0.9</v>
      </c>
      <c r="N57" s="1152">
        <f>213/192</f>
        <v>1.109375</v>
      </c>
      <c r="O57" s="509">
        <f>N57/M57</f>
        <v>1.2326388888888888</v>
      </c>
      <c r="P57" s="540" t="s">
        <v>991</v>
      </c>
      <c r="Q57" s="2051" t="s">
        <v>990</v>
      </c>
      <c r="R57" s="2052"/>
      <c r="S57" s="537" t="s">
        <v>972</v>
      </c>
      <c r="T57" s="537" t="s">
        <v>992</v>
      </c>
      <c r="U57" s="537" t="s">
        <v>974</v>
      </c>
    </row>
    <row r="58" spans="1:21" s="655" customFormat="1" ht="253.5" customHeight="1" x14ac:dyDescent="0.2">
      <c r="A58" s="537" t="s">
        <v>892</v>
      </c>
      <c r="B58" s="538">
        <v>0.9</v>
      </c>
      <c r="C58" s="539">
        <f>213/192</f>
        <v>1.109375</v>
      </c>
      <c r="D58" s="509">
        <f>C58/B58</f>
        <v>1.2326388888888888</v>
      </c>
      <c r="E58" s="540" t="s">
        <v>993</v>
      </c>
      <c r="F58" s="2051" t="s">
        <v>994</v>
      </c>
      <c r="G58" s="2052"/>
      <c r="H58" s="537" t="s">
        <v>972</v>
      </c>
      <c r="I58" s="537" t="s">
        <v>995</v>
      </c>
      <c r="J58" s="537" t="s">
        <v>974</v>
      </c>
      <c r="K58" s="1370"/>
      <c r="L58" s="537" t="s">
        <v>892</v>
      </c>
      <c r="M58" s="538">
        <v>0.9</v>
      </c>
      <c r="N58" s="1152">
        <f>213/192</f>
        <v>1.109375</v>
      </c>
      <c r="O58" s="509">
        <f>N58/M58</f>
        <v>1.2326388888888888</v>
      </c>
      <c r="P58" s="509" t="s">
        <v>996</v>
      </c>
      <c r="Q58" s="2051" t="s">
        <v>997</v>
      </c>
      <c r="R58" s="2052"/>
      <c r="S58" s="544" t="s">
        <v>972</v>
      </c>
      <c r="T58" s="544" t="s">
        <v>995</v>
      </c>
      <c r="U58" s="544" t="s">
        <v>974</v>
      </c>
    </row>
    <row r="59" spans="1:21" s="655" customFormat="1" ht="228" customHeight="1" x14ac:dyDescent="0.2">
      <c r="A59" s="1150" t="s">
        <v>895</v>
      </c>
      <c r="B59" s="1151">
        <v>0.9</v>
      </c>
      <c r="C59" s="1152">
        <f>213/192</f>
        <v>1.109375</v>
      </c>
      <c r="D59" s="1153">
        <f>C59/B59</f>
        <v>1.2326388888888888</v>
      </c>
      <c r="E59" s="1154" t="s">
        <v>998</v>
      </c>
      <c r="F59" s="2051" t="s">
        <v>999</v>
      </c>
      <c r="G59" s="2052"/>
      <c r="H59" s="1150" t="s">
        <v>972</v>
      </c>
      <c r="I59" s="1150" t="s">
        <v>1000</v>
      </c>
      <c r="J59" s="1150" t="s">
        <v>974</v>
      </c>
      <c r="K59" s="1371"/>
      <c r="L59" s="1150" t="s">
        <v>895</v>
      </c>
      <c r="M59" s="1151">
        <v>0.9</v>
      </c>
      <c r="N59" s="1152">
        <f>213/192</f>
        <v>1.109375</v>
      </c>
      <c r="O59" s="1153">
        <f>N59/M59</f>
        <v>1.2326388888888888</v>
      </c>
      <c r="P59" s="1154" t="s">
        <v>1001</v>
      </c>
      <c r="Q59" s="2051" t="s">
        <v>1002</v>
      </c>
      <c r="R59" s="2052"/>
      <c r="S59" s="1150" t="s">
        <v>972</v>
      </c>
      <c r="T59" s="1150" t="s">
        <v>1000</v>
      </c>
      <c r="U59" s="1150" t="s">
        <v>974</v>
      </c>
    </row>
    <row r="60" spans="1:21" ht="70.5" customHeight="1" x14ac:dyDescent="0.2">
      <c r="A60" s="306"/>
      <c r="B60" s="306"/>
      <c r="C60" s="306"/>
      <c r="D60" s="306"/>
      <c r="E60" s="306"/>
      <c r="F60" s="306"/>
      <c r="G60" s="306"/>
      <c r="H60" s="306"/>
      <c r="I60" s="306"/>
      <c r="J60" s="306"/>
    </row>
    <row r="61" spans="1:21" ht="46.5" customHeight="1" x14ac:dyDescent="0.2">
      <c r="A61" s="536"/>
      <c r="B61" s="536"/>
      <c r="C61" s="536"/>
      <c r="D61" s="536"/>
      <c r="E61" s="536"/>
      <c r="F61" s="536"/>
      <c r="G61" s="536"/>
      <c r="H61" s="536"/>
      <c r="I61" s="536"/>
      <c r="J61" s="536"/>
    </row>
    <row r="62" spans="1:21" ht="13.5" thickBot="1" x14ac:dyDescent="0.25">
      <c r="A62" s="306"/>
      <c r="B62" s="306"/>
      <c r="C62" s="306"/>
      <c r="D62" s="306"/>
      <c r="E62" s="306"/>
      <c r="F62" s="306"/>
      <c r="G62" s="306"/>
      <c r="H62" s="306"/>
      <c r="I62" s="306"/>
      <c r="J62" s="306"/>
    </row>
    <row r="63" spans="1:21" x14ac:dyDescent="0.2">
      <c r="A63" s="1859"/>
      <c r="B63" s="1860"/>
      <c r="C63" s="1860"/>
      <c r="D63" s="1860"/>
      <c r="E63" s="1860"/>
      <c r="F63" s="1860"/>
      <c r="G63" s="1860"/>
      <c r="H63" s="1860"/>
      <c r="I63" s="1860"/>
      <c r="J63" s="1861"/>
      <c r="L63" s="2085"/>
      <c r="M63" s="2086"/>
      <c r="N63" s="2086"/>
      <c r="O63" s="2086"/>
      <c r="P63" s="2086"/>
      <c r="Q63" s="2086"/>
      <c r="R63" s="2086"/>
      <c r="S63" s="2086"/>
      <c r="T63" s="2086"/>
      <c r="U63" s="2087"/>
    </row>
    <row r="64" spans="1:21" x14ac:dyDescent="0.2">
      <c r="A64" s="1862"/>
      <c r="B64" s="1863" t="s">
        <v>378</v>
      </c>
      <c r="C64" s="1863"/>
      <c r="D64" s="1863"/>
      <c r="E64" s="1863"/>
      <c r="F64" s="1863"/>
      <c r="G64" s="1863"/>
      <c r="H64" s="1863"/>
      <c r="I64" s="1863"/>
      <c r="J64" s="1863"/>
      <c r="L64" s="2088"/>
      <c r="M64" s="2060" t="s">
        <v>378</v>
      </c>
      <c r="N64" s="2060"/>
      <c r="O64" s="2060"/>
      <c r="P64" s="2060"/>
      <c r="Q64" s="2060"/>
      <c r="R64" s="2060"/>
      <c r="S64" s="2060"/>
      <c r="T64" s="2060"/>
      <c r="U64" s="2060"/>
    </row>
    <row r="65" spans="1:21" x14ac:dyDescent="0.2">
      <c r="A65" s="1862"/>
      <c r="B65" s="1864" t="s">
        <v>857</v>
      </c>
      <c r="C65" s="1864"/>
      <c r="D65" s="1864"/>
      <c r="E65" s="1864"/>
      <c r="F65" s="1864"/>
      <c r="G65" s="1864"/>
      <c r="H65" s="1864"/>
      <c r="I65" s="1864"/>
      <c r="J65" s="1864"/>
      <c r="L65" s="2088"/>
      <c r="M65" s="2079" t="s">
        <v>857</v>
      </c>
      <c r="N65" s="2079"/>
      <c r="O65" s="2079"/>
      <c r="P65" s="2079"/>
      <c r="Q65" s="2079"/>
      <c r="R65" s="2079"/>
      <c r="S65" s="2079"/>
      <c r="T65" s="2079"/>
      <c r="U65" s="2079"/>
    </row>
    <row r="66" spans="1:21" x14ac:dyDescent="0.2">
      <c r="A66" s="1862"/>
      <c r="B66" s="1864" t="s">
        <v>380</v>
      </c>
      <c r="C66" s="1864"/>
      <c r="D66" s="1864"/>
      <c r="E66" s="1864"/>
      <c r="F66" s="1864"/>
      <c r="G66" s="1864"/>
      <c r="H66" s="1864"/>
      <c r="I66" s="1864"/>
      <c r="J66" s="1864"/>
      <c r="L66" s="2088"/>
      <c r="M66" s="2079" t="s">
        <v>380</v>
      </c>
      <c r="N66" s="2079"/>
      <c r="O66" s="2079"/>
      <c r="P66" s="2079"/>
      <c r="Q66" s="2079"/>
      <c r="R66" s="2079"/>
      <c r="S66" s="2079"/>
      <c r="T66" s="2079"/>
      <c r="U66" s="2079"/>
    </row>
    <row r="67" spans="1:21" x14ac:dyDescent="0.2">
      <c r="A67" s="1865" t="s">
        <v>381</v>
      </c>
      <c r="B67" s="1866"/>
      <c r="C67" s="1866"/>
      <c r="D67" s="1866"/>
      <c r="E67" s="1866"/>
      <c r="F67" s="1866"/>
      <c r="G67" s="1866"/>
      <c r="H67" s="1866"/>
      <c r="I67" s="1866"/>
      <c r="J67" s="1867"/>
      <c r="L67" s="2100" t="s">
        <v>381</v>
      </c>
      <c r="M67" s="2101"/>
      <c r="N67" s="2101"/>
      <c r="O67" s="2101"/>
      <c r="P67" s="2101"/>
      <c r="Q67" s="2101"/>
      <c r="R67" s="2101"/>
      <c r="S67" s="2101"/>
      <c r="T67" s="2101"/>
      <c r="U67" s="2102"/>
    </row>
    <row r="68" spans="1:21" ht="25.5" x14ac:dyDescent="0.2">
      <c r="A68" s="1523" t="s">
        <v>342</v>
      </c>
      <c r="B68" s="1853" t="s">
        <v>1003</v>
      </c>
      <c r="C68" s="1854"/>
      <c r="D68" s="1855"/>
      <c r="E68" s="1531" t="s">
        <v>343</v>
      </c>
      <c r="F68" s="1525" t="s">
        <v>1004</v>
      </c>
      <c r="G68" s="1526"/>
      <c r="H68" s="1527"/>
      <c r="I68" s="318" t="s">
        <v>382</v>
      </c>
      <c r="J68" s="319" t="s">
        <v>383</v>
      </c>
      <c r="L68" s="2092" t="s">
        <v>342</v>
      </c>
      <c r="M68" s="2094" t="s">
        <v>1005</v>
      </c>
      <c r="N68" s="2095"/>
      <c r="O68" s="2096"/>
      <c r="P68" s="2103" t="s">
        <v>343</v>
      </c>
      <c r="Q68" s="2104" t="s">
        <v>1006</v>
      </c>
      <c r="R68" s="2105"/>
      <c r="S68" s="2082"/>
      <c r="T68" s="599" t="s">
        <v>382</v>
      </c>
      <c r="U68" s="600" t="s">
        <v>383</v>
      </c>
    </row>
    <row r="69" spans="1:21" ht="25.5" x14ac:dyDescent="0.2">
      <c r="A69" s="1524"/>
      <c r="B69" s="1856"/>
      <c r="C69" s="1857"/>
      <c r="D69" s="1858"/>
      <c r="E69" s="1532"/>
      <c r="F69" s="1528"/>
      <c r="G69" s="1529"/>
      <c r="H69" s="1530"/>
      <c r="I69" s="320" t="s">
        <v>384</v>
      </c>
      <c r="J69" s="513" t="s">
        <v>385</v>
      </c>
      <c r="L69" s="2093"/>
      <c r="M69" s="2097"/>
      <c r="N69" s="2098"/>
      <c r="O69" s="2099"/>
      <c r="P69" s="2077"/>
      <c r="Q69" s="2106"/>
      <c r="R69" s="2107"/>
      <c r="S69" s="2108"/>
      <c r="T69" s="601" t="s">
        <v>384</v>
      </c>
      <c r="U69" s="513" t="s">
        <v>385</v>
      </c>
    </row>
    <row r="70" spans="1:21" x14ac:dyDescent="0.2">
      <c r="A70" s="1868"/>
      <c r="B70" s="1562"/>
      <c r="C70" s="1562"/>
      <c r="D70" s="1562"/>
      <c r="E70" s="1562"/>
      <c r="F70" s="1562"/>
      <c r="G70" s="1562"/>
      <c r="H70" s="1562"/>
      <c r="I70" s="1562"/>
      <c r="J70" s="1869"/>
      <c r="L70" s="2074"/>
      <c r="M70" s="2075"/>
      <c r="N70" s="2075"/>
      <c r="O70" s="2075"/>
      <c r="P70" s="2075"/>
      <c r="Q70" s="2075"/>
      <c r="R70" s="2075"/>
      <c r="S70" s="2075"/>
      <c r="T70" s="2075"/>
      <c r="U70" s="2076"/>
    </row>
    <row r="71" spans="1:21" ht="70.5" customHeight="1" x14ac:dyDescent="0.2">
      <c r="A71" s="321" t="s">
        <v>386</v>
      </c>
      <c r="B71" s="1990" t="s">
        <v>955</v>
      </c>
      <c r="C71" s="1991"/>
      <c r="D71" s="1991"/>
      <c r="E71" s="1991"/>
      <c r="F71" s="1966"/>
      <c r="G71" s="322" t="s">
        <v>387</v>
      </c>
      <c r="H71" s="1514" t="s">
        <v>956</v>
      </c>
      <c r="I71" s="1515"/>
      <c r="J71" s="1874"/>
      <c r="L71" s="602" t="s">
        <v>386</v>
      </c>
      <c r="M71" s="2112" t="s">
        <v>955</v>
      </c>
      <c r="N71" s="2113"/>
      <c r="O71" s="2113"/>
      <c r="P71" s="2113"/>
      <c r="Q71" s="2014"/>
      <c r="R71" s="603" t="s">
        <v>387</v>
      </c>
      <c r="S71" s="2053" t="s">
        <v>956</v>
      </c>
      <c r="T71" s="2054"/>
      <c r="U71" s="2056"/>
    </row>
    <row r="72" spans="1:21" ht="105" customHeight="1" x14ac:dyDescent="0.2">
      <c r="A72" s="321" t="s">
        <v>388</v>
      </c>
      <c r="B72" s="1514" t="s">
        <v>655</v>
      </c>
      <c r="C72" s="1515"/>
      <c r="D72" s="1515"/>
      <c r="E72" s="1515"/>
      <c r="F72" s="1516"/>
      <c r="G72" s="322" t="s">
        <v>389</v>
      </c>
      <c r="H72" s="1999" t="s">
        <v>957</v>
      </c>
      <c r="I72" s="2000"/>
      <c r="J72" s="2001"/>
      <c r="L72" s="602" t="s">
        <v>388</v>
      </c>
      <c r="M72" s="2053" t="s">
        <v>655</v>
      </c>
      <c r="N72" s="2054"/>
      <c r="O72" s="2054"/>
      <c r="P72" s="2054"/>
      <c r="Q72" s="2055"/>
      <c r="R72" s="603" t="s">
        <v>389</v>
      </c>
      <c r="S72" s="2057" t="s">
        <v>957</v>
      </c>
      <c r="T72" s="2058"/>
      <c r="U72" s="2059"/>
    </row>
    <row r="73" spans="1:21" ht="54.75" customHeight="1" x14ac:dyDescent="0.2">
      <c r="A73" s="321" t="s">
        <v>390</v>
      </c>
      <c r="B73" s="1514" t="s">
        <v>958</v>
      </c>
      <c r="C73" s="1515"/>
      <c r="D73" s="1515"/>
      <c r="E73" s="1515"/>
      <c r="F73" s="1516"/>
      <c r="G73" s="322" t="s">
        <v>391</v>
      </c>
      <c r="H73" s="2011" t="s">
        <v>959</v>
      </c>
      <c r="I73" s="2012"/>
      <c r="J73" s="2013"/>
      <c r="L73" s="602" t="s">
        <v>390</v>
      </c>
      <c r="M73" s="2053" t="s">
        <v>958</v>
      </c>
      <c r="N73" s="2054"/>
      <c r="O73" s="2054"/>
      <c r="P73" s="2054"/>
      <c r="Q73" s="2055"/>
      <c r="R73" s="603" t="s">
        <v>391</v>
      </c>
      <c r="S73" s="2109" t="s">
        <v>959</v>
      </c>
      <c r="T73" s="2110"/>
      <c r="U73" s="2111"/>
    </row>
    <row r="74" spans="1:21" ht="36.75" customHeight="1" x14ac:dyDescent="0.2">
      <c r="A74" s="321" t="s">
        <v>392</v>
      </c>
      <c r="B74" s="1514" t="s">
        <v>960</v>
      </c>
      <c r="C74" s="1515"/>
      <c r="D74" s="1515"/>
      <c r="E74" s="1515"/>
      <c r="F74" s="1516"/>
      <c r="G74" s="322" t="s">
        <v>393</v>
      </c>
      <c r="H74" s="1514" t="s">
        <v>34</v>
      </c>
      <c r="I74" s="1515"/>
      <c r="J74" s="1874"/>
      <c r="L74" s="602" t="s">
        <v>392</v>
      </c>
      <c r="M74" s="2053" t="s">
        <v>960</v>
      </c>
      <c r="N74" s="2054"/>
      <c r="O74" s="2054"/>
      <c r="P74" s="2054"/>
      <c r="Q74" s="2055"/>
      <c r="R74" s="603" t="s">
        <v>393</v>
      </c>
      <c r="S74" s="2053" t="s">
        <v>34</v>
      </c>
      <c r="T74" s="2054"/>
      <c r="U74" s="2056"/>
    </row>
    <row r="75" spans="1:21" ht="38.25" x14ac:dyDescent="0.2">
      <c r="A75" s="321" t="s">
        <v>394</v>
      </c>
      <c r="B75" s="1514" t="s">
        <v>903</v>
      </c>
      <c r="C75" s="1515"/>
      <c r="D75" s="1515"/>
      <c r="E75" s="1515"/>
      <c r="F75" s="1516"/>
      <c r="G75" s="322" t="s">
        <v>395</v>
      </c>
      <c r="H75" s="1514" t="s">
        <v>932</v>
      </c>
      <c r="I75" s="1515"/>
      <c r="J75" s="1874"/>
      <c r="L75" s="602" t="s">
        <v>394</v>
      </c>
      <c r="M75" s="2053" t="s">
        <v>903</v>
      </c>
      <c r="N75" s="2054"/>
      <c r="O75" s="2054"/>
      <c r="P75" s="2054"/>
      <c r="Q75" s="2055"/>
      <c r="R75" s="603" t="s">
        <v>395</v>
      </c>
      <c r="S75" s="2053" t="s">
        <v>932</v>
      </c>
      <c r="T75" s="2054"/>
      <c r="U75" s="2056"/>
    </row>
    <row r="76" spans="1:21" ht="15.75" customHeight="1" x14ac:dyDescent="0.2">
      <c r="A76" s="1875" t="s">
        <v>396</v>
      </c>
      <c r="B76" s="1877" t="s">
        <v>866</v>
      </c>
      <c r="C76" s="1877"/>
      <c r="D76" s="1877"/>
      <c r="E76" s="1880" t="s">
        <v>397</v>
      </c>
      <c r="F76" s="1882">
        <v>0.9</v>
      </c>
      <c r="G76" s="1884" t="s">
        <v>398</v>
      </c>
      <c r="H76" s="1887" t="s">
        <v>961</v>
      </c>
      <c r="I76" s="1888"/>
      <c r="J76" s="1889"/>
      <c r="L76" s="2117" t="s">
        <v>396</v>
      </c>
      <c r="M76" s="2119" t="s">
        <v>866</v>
      </c>
      <c r="N76" s="2119"/>
      <c r="O76" s="2119"/>
      <c r="P76" s="2060" t="s">
        <v>397</v>
      </c>
      <c r="Q76" s="2080">
        <v>0.9</v>
      </c>
      <c r="R76" s="2082" t="s">
        <v>398</v>
      </c>
      <c r="S76" s="2067" t="s">
        <v>961</v>
      </c>
      <c r="T76" s="2068"/>
      <c r="U76" s="2069"/>
    </row>
    <row r="77" spans="1:21" ht="15.75" customHeight="1" x14ac:dyDescent="0.2">
      <c r="A77" s="1875"/>
      <c r="B77" s="1878"/>
      <c r="C77" s="1878"/>
      <c r="D77" s="1878"/>
      <c r="E77" s="1880"/>
      <c r="F77" s="1882"/>
      <c r="G77" s="1885"/>
      <c r="H77" s="1890" t="s">
        <v>962</v>
      </c>
      <c r="I77" s="1890"/>
      <c r="J77" s="1891"/>
      <c r="L77" s="2117"/>
      <c r="M77" s="2120"/>
      <c r="N77" s="2120"/>
      <c r="O77" s="2120"/>
      <c r="P77" s="2060"/>
      <c r="Q77" s="2080"/>
      <c r="R77" s="2083"/>
      <c r="S77" s="2070" t="s">
        <v>962</v>
      </c>
      <c r="T77" s="2070"/>
      <c r="U77" s="2071"/>
    </row>
    <row r="78" spans="1:21" ht="16.5" customHeight="1" thickBot="1" x14ac:dyDescent="0.25">
      <c r="A78" s="1876"/>
      <c r="B78" s="1879"/>
      <c r="C78" s="1879"/>
      <c r="D78" s="1879"/>
      <c r="E78" s="1881"/>
      <c r="F78" s="1883"/>
      <c r="G78" s="1886"/>
      <c r="H78" s="1892" t="s">
        <v>963</v>
      </c>
      <c r="I78" s="1892"/>
      <c r="J78" s="1893"/>
      <c r="L78" s="2118"/>
      <c r="M78" s="2121"/>
      <c r="N78" s="2121"/>
      <c r="O78" s="2121"/>
      <c r="P78" s="2061"/>
      <c r="Q78" s="2081"/>
      <c r="R78" s="2084"/>
      <c r="S78" s="2065" t="s">
        <v>963</v>
      </c>
      <c r="T78" s="2065"/>
      <c r="U78" s="2066"/>
    </row>
    <row r="79" spans="1:21" x14ac:dyDescent="0.2">
      <c r="A79" s="324"/>
      <c r="B79" s="325"/>
      <c r="C79" s="326"/>
      <c r="D79" s="326"/>
      <c r="E79" s="324"/>
      <c r="F79" s="325"/>
      <c r="G79" s="324"/>
      <c r="H79" s="327"/>
      <c r="I79" s="327"/>
      <c r="J79" s="327"/>
      <c r="L79" s="324"/>
      <c r="M79" s="325"/>
      <c r="N79" s="326"/>
      <c r="O79" s="326"/>
      <c r="P79" s="324"/>
      <c r="Q79" s="325"/>
      <c r="R79" s="324"/>
      <c r="S79" s="604"/>
      <c r="T79" s="604"/>
      <c r="U79" s="604"/>
    </row>
    <row r="80" spans="1:21" x14ac:dyDescent="0.2">
      <c r="A80" s="1894"/>
      <c r="B80" s="1895"/>
      <c r="C80" s="1895"/>
      <c r="D80" s="1895"/>
      <c r="E80" s="1895"/>
      <c r="F80" s="1895"/>
      <c r="G80" s="1895"/>
      <c r="H80" s="1895"/>
      <c r="I80" s="1895"/>
      <c r="J80" s="1896"/>
      <c r="L80" s="2062"/>
      <c r="M80" s="2063"/>
      <c r="N80" s="2063"/>
      <c r="O80" s="2063"/>
      <c r="P80" s="2063"/>
      <c r="Q80" s="2063"/>
      <c r="R80" s="2063"/>
      <c r="S80" s="2063"/>
      <c r="T80" s="2063"/>
      <c r="U80" s="2064"/>
    </row>
    <row r="81" spans="1:21" x14ac:dyDescent="0.2">
      <c r="A81" s="1897"/>
      <c r="B81" s="1863" t="s">
        <v>378</v>
      </c>
      <c r="C81" s="1863"/>
      <c r="D81" s="1863"/>
      <c r="E81" s="1863"/>
      <c r="F81" s="1863"/>
      <c r="G81" s="1863"/>
      <c r="H81" s="1863"/>
      <c r="I81" s="1863"/>
      <c r="J81" s="1863"/>
      <c r="L81" s="1897"/>
      <c r="M81" s="2060" t="s">
        <v>378</v>
      </c>
      <c r="N81" s="2060"/>
      <c r="O81" s="2060"/>
      <c r="P81" s="2060"/>
      <c r="Q81" s="2060"/>
      <c r="R81" s="2060"/>
      <c r="S81" s="2060"/>
      <c r="T81" s="2060"/>
      <c r="U81" s="2060"/>
    </row>
    <row r="82" spans="1:21" x14ac:dyDescent="0.2">
      <c r="A82" s="1897"/>
      <c r="B82" s="1864" t="s">
        <v>857</v>
      </c>
      <c r="C82" s="1864"/>
      <c r="D82" s="1864"/>
      <c r="E82" s="1864"/>
      <c r="F82" s="1864"/>
      <c r="G82" s="1864"/>
      <c r="H82" s="1864"/>
      <c r="I82" s="1864"/>
      <c r="J82" s="1864"/>
      <c r="L82" s="1897"/>
      <c r="M82" s="2079" t="s">
        <v>857</v>
      </c>
      <c r="N82" s="2079"/>
      <c r="O82" s="2079"/>
      <c r="P82" s="2079"/>
      <c r="Q82" s="2079"/>
      <c r="R82" s="2079"/>
      <c r="S82" s="2079"/>
      <c r="T82" s="2079"/>
      <c r="U82" s="2079"/>
    </row>
    <row r="83" spans="1:21" ht="13.5" thickBot="1" x14ac:dyDescent="0.25">
      <c r="A83" s="1897"/>
      <c r="B83" s="2047" t="s">
        <v>380</v>
      </c>
      <c r="C83" s="2047"/>
      <c r="D83" s="2047"/>
      <c r="E83" s="2047"/>
      <c r="F83" s="2047"/>
      <c r="G83" s="2047"/>
      <c r="H83" s="2047"/>
      <c r="I83" s="2047"/>
      <c r="J83" s="2047"/>
      <c r="L83" s="1897"/>
      <c r="M83" s="2047" t="s">
        <v>380</v>
      </c>
      <c r="N83" s="2047"/>
      <c r="O83" s="2047"/>
      <c r="P83" s="2047"/>
      <c r="Q83" s="2047"/>
      <c r="R83" s="2047"/>
      <c r="S83" s="2047"/>
      <c r="T83" s="2047"/>
      <c r="U83" s="2047"/>
    </row>
    <row r="84" spans="1:21" ht="13.5" thickBot="1" x14ac:dyDescent="0.25">
      <c r="A84" s="1570" t="s">
        <v>402</v>
      </c>
      <c r="B84" s="1571"/>
      <c r="C84" s="1571"/>
      <c r="D84" s="1571"/>
      <c r="E84" s="1571"/>
      <c r="F84" s="1571"/>
      <c r="G84" s="1571"/>
      <c r="H84" s="1571"/>
      <c r="I84" s="1571"/>
      <c r="J84" s="1572"/>
      <c r="L84" s="2114" t="s">
        <v>402</v>
      </c>
      <c r="M84" s="2115"/>
      <c r="N84" s="2115"/>
      <c r="O84" s="2115"/>
      <c r="P84" s="2115"/>
      <c r="Q84" s="2115"/>
      <c r="R84" s="2115"/>
      <c r="S84" s="2115"/>
      <c r="T84" s="2115"/>
      <c r="U84" s="2116"/>
    </row>
    <row r="85" spans="1:21" x14ac:dyDescent="0.2">
      <c r="A85" s="328" t="s">
        <v>403</v>
      </c>
      <c r="B85" s="329" t="s">
        <v>397</v>
      </c>
      <c r="C85" s="329" t="s">
        <v>404</v>
      </c>
      <c r="D85" s="330" t="s">
        <v>405</v>
      </c>
      <c r="E85" s="330" t="s">
        <v>406</v>
      </c>
      <c r="F85" s="1532" t="s">
        <v>407</v>
      </c>
      <c r="G85" s="1898"/>
      <c r="H85" s="330" t="s">
        <v>665</v>
      </c>
      <c r="I85" s="330" t="s">
        <v>666</v>
      </c>
      <c r="J85" s="331" t="s">
        <v>667</v>
      </c>
      <c r="L85" s="605" t="s">
        <v>403</v>
      </c>
      <c r="M85" s="606" t="s">
        <v>397</v>
      </c>
      <c r="N85" s="606" t="s">
        <v>404</v>
      </c>
      <c r="O85" s="607" t="s">
        <v>405</v>
      </c>
      <c r="P85" s="607" t="s">
        <v>406</v>
      </c>
      <c r="Q85" s="2077" t="s">
        <v>407</v>
      </c>
      <c r="R85" s="2078"/>
      <c r="S85" s="607" t="s">
        <v>665</v>
      </c>
      <c r="T85" s="607" t="s">
        <v>666</v>
      </c>
      <c r="U85" s="608" t="s">
        <v>667</v>
      </c>
    </row>
    <row r="86" spans="1:21" ht="225.75" customHeight="1" x14ac:dyDescent="0.2">
      <c r="A86" s="537" t="s">
        <v>878</v>
      </c>
      <c r="B86" s="538">
        <v>0.9</v>
      </c>
      <c r="C86" s="539">
        <f>143/143</f>
        <v>1</v>
      </c>
      <c r="D86" s="509">
        <f>C86/B86</f>
        <v>1.1111111111111112</v>
      </c>
      <c r="E86" s="540" t="s">
        <v>1007</v>
      </c>
      <c r="F86" s="2072" t="s">
        <v>971</v>
      </c>
      <c r="G86" s="2073"/>
      <c r="H86" s="537" t="s">
        <v>972</v>
      </c>
      <c r="I86" s="537" t="s">
        <v>973</v>
      </c>
      <c r="J86" s="537" t="s">
        <v>974</v>
      </c>
      <c r="L86" s="537" t="s">
        <v>878</v>
      </c>
      <c r="M86" s="538">
        <v>0.9</v>
      </c>
      <c r="N86" s="1152">
        <f>96/96</f>
        <v>1</v>
      </c>
      <c r="O86" s="509">
        <f>N86/M86</f>
        <v>1.1111111111111112</v>
      </c>
      <c r="P86" s="540" t="s">
        <v>1008</v>
      </c>
      <c r="Q86" s="2072" t="s">
        <v>971</v>
      </c>
      <c r="R86" s="2073"/>
      <c r="S86" s="537" t="s">
        <v>972</v>
      </c>
      <c r="T86" s="537" t="s">
        <v>973</v>
      </c>
      <c r="U86" s="537" t="s">
        <v>974</v>
      </c>
    </row>
    <row r="87" spans="1:21" ht="225.75" customHeight="1" x14ac:dyDescent="0.2">
      <c r="A87" s="537" t="s">
        <v>976</v>
      </c>
      <c r="B87" s="538">
        <v>0.9</v>
      </c>
      <c r="C87" s="539">
        <f>180/192</f>
        <v>0.9375</v>
      </c>
      <c r="D87" s="509">
        <f>C87/B87</f>
        <v>1.0416666666666667</v>
      </c>
      <c r="E87" s="540" t="s">
        <v>1009</v>
      </c>
      <c r="F87" s="2072" t="s">
        <v>1010</v>
      </c>
      <c r="G87" s="2073"/>
      <c r="H87" s="537" t="s">
        <v>972</v>
      </c>
      <c r="I87" s="537" t="s">
        <v>695</v>
      </c>
      <c r="J87" s="537" t="s">
        <v>986</v>
      </c>
      <c r="L87" s="537" t="s">
        <v>976</v>
      </c>
      <c r="M87" s="538">
        <v>0.9</v>
      </c>
      <c r="N87" s="1152">
        <f>213/192</f>
        <v>1.109375</v>
      </c>
      <c r="O87" s="509">
        <f>N87/M87</f>
        <v>1.2326388888888888</v>
      </c>
      <c r="P87" s="540" t="s">
        <v>1011</v>
      </c>
      <c r="Q87" s="2072" t="s">
        <v>978</v>
      </c>
      <c r="R87" s="2073"/>
      <c r="S87" s="537" t="s">
        <v>972</v>
      </c>
      <c r="T87" s="537" t="s">
        <v>979</v>
      </c>
      <c r="U87" s="537" t="s">
        <v>974</v>
      </c>
    </row>
    <row r="88" spans="1:21" ht="347.25" customHeight="1" x14ac:dyDescent="0.2">
      <c r="A88" s="778" t="s">
        <v>885</v>
      </c>
      <c r="B88" s="779">
        <v>0.9</v>
      </c>
      <c r="C88" s="780">
        <f>213/192</f>
        <v>1.109375</v>
      </c>
      <c r="D88" s="781">
        <v>1</v>
      </c>
      <c r="E88" s="782" t="s">
        <v>1012</v>
      </c>
      <c r="F88" s="2122" t="s">
        <v>981</v>
      </c>
      <c r="G88" s="2123"/>
      <c r="H88" s="778" t="s">
        <v>972</v>
      </c>
      <c r="I88" s="778" t="s">
        <v>698</v>
      </c>
      <c r="J88" s="537" t="s">
        <v>986</v>
      </c>
      <c r="L88" s="537" t="s">
        <v>885</v>
      </c>
      <c r="M88" s="779">
        <v>0.9</v>
      </c>
      <c r="N88" s="1156">
        <f>213/192</f>
        <v>1.109375</v>
      </c>
      <c r="O88" s="781">
        <f>N88/M88</f>
        <v>1.2326388888888888</v>
      </c>
      <c r="P88" s="782" t="s">
        <v>1013</v>
      </c>
      <c r="Q88" s="2072" t="s">
        <v>978</v>
      </c>
      <c r="R88" s="2073"/>
      <c r="S88" s="537" t="s">
        <v>972</v>
      </c>
      <c r="T88" s="537" t="s">
        <v>984</v>
      </c>
      <c r="U88" s="537" t="s">
        <v>974</v>
      </c>
    </row>
    <row r="89" spans="1:21" ht="123" customHeight="1" x14ac:dyDescent="0.2">
      <c r="A89" s="537" t="s">
        <v>917</v>
      </c>
      <c r="B89" s="538">
        <v>0.9</v>
      </c>
      <c r="C89" s="539">
        <v>1.1100000000000001</v>
      </c>
      <c r="D89" s="509">
        <v>1.23</v>
      </c>
      <c r="E89" s="540" t="s">
        <v>1014</v>
      </c>
      <c r="F89" s="2072" t="s">
        <v>981</v>
      </c>
      <c r="G89" s="2073"/>
      <c r="H89" s="537" t="s">
        <v>972</v>
      </c>
      <c r="I89" s="537" t="s">
        <v>700</v>
      </c>
      <c r="J89" s="537" t="s">
        <v>986</v>
      </c>
      <c r="L89" s="537" t="s">
        <v>917</v>
      </c>
      <c r="M89" s="538">
        <v>0.9</v>
      </c>
      <c r="N89" s="1152">
        <v>1.1100000000000001</v>
      </c>
      <c r="O89" s="509">
        <v>1.23</v>
      </c>
      <c r="P89" s="540" t="s">
        <v>1015</v>
      </c>
      <c r="Q89" s="2072" t="s">
        <v>978</v>
      </c>
      <c r="R89" s="2073"/>
      <c r="S89" s="537" t="s">
        <v>972</v>
      </c>
      <c r="T89" s="537" t="s">
        <v>700</v>
      </c>
      <c r="U89" s="537" t="s">
        <v>974</v>
      </c>
    </row>
    <row r="90" spans="1:21" ht="169.5" customHeight="1" x14ac:dyDescent="0.2">
      <c r="A90" s="537" t="s">
        <v>889</v>
      </c>
      <c r="B90" s="538">
        <v>0.9</v>
      </c>
      <c r="C90" s="539">
        <f>213/192</f>
        <v>1.109375</v>
      </c>
      <c r="D90" s="509">
        <f>C90/B90</f>
        <v>1.2326388888888888</v>
      </c>
      <c r="E90" s="932" t="s">
        <v>1016</v>
      </c>
      <c r="F90" s="2051" t="s">
        <v>990</v>
      </c>
      <c r="G90" s="2052"/>
      <c r="H90" s="537" t="s">
        <v>972</v>
      </c>
      <c r="I90" s="537" t="s">
        <v>701</v>
      </c>
      <c r="J90" s="537" t="s">
        <v>974</v>
      </c>
      <c r="L90" s="537" t="s">
        <v>889</v>
      </c>
      <c r="M90" s="538">
        <v>0.9</v>
      </c>
      <c r="N90" s="1152">
        <f>213/192</f>
        <v>1.109375</v>
      </c>
      <c r="O90" s="509">
        <f>N90/M90</f>
        <v>1.2326388888888888</v>
      </c>
      <c r="P90" s="932" t="s">
        <v>1017</v>
      </c>
      <c r="Q90" s="2051" t="s">
        <v>990</v>
      </c>
      <c r="R90" s="2052"/>
      <c r="S90" s="537" t="s">
        <v>972</v>
      </c>
      <c r="T90" s="537" t="s">
        <v>701</v>
      </c>
      <c r="U90" s="537" t="s">
        <v>974</v>
      </c>
    </row>
    <row r="91" spans="1:21" ht="216" customHeight="1" x14ac:dyDescent="0.2">
      <c r="A91" s="537" t="s">
        <v>892</v>
      </c>
      <c r="B91" s="538">
        <v>0.9</v>
      </c>
      <c r="C91" s="539">
        <f>213/192</f>
        <v>1.109375</v>
      </c>
      <c r="D91" s="509">
        <f>C91/B91</f>
        <v>1.2326388888888888</v>
      </c>
      <c r="E91" s="932" t="s">
        <v>1018</v>
      </c>
      <c r="F91" s="2051" t="s">
        <v>994</v>
      </c>
      <c r="G91" s="2052"/>
      <c r="H91" s="544" t="s">
        <v>972</v>
      </c>
      <c r="I91" s="544" t="s">
        <v>995</v>
      </c>
      <c r="J91" s="544" t="s">
        <v>974</v>
      </c>
      <c r="L91" s="537" t="s">
        <v>892</v>
      </c>
      <c r="M91" s="538">
        <v>0.9</v>
      </c>
      <c r="N91" s="1152">
        <f>213/192</f>
        <v>1.109375</v>
      </c>
      <c r="O91" s="509">
        <f>N91/M91</f>
        <v>1.2326388888888888</v>
      </c>
      <c r="P91" s="932" t="s">
        <v>1019</v>
      </c>
      <c r="Q91" s="2051" t="s">
        <v>997</v>
      </c>
      <c r="R91" s="2052"/>
      <c r="S91" s="537"/>
      <c r="T91" s="537"/>
      <c r="U91" s="537"/>
    </row>
    <row r="92" spans="1:21" ht="224.25" customHeight="1" x14ac:dyDescent="0.2">
      <c r="A92" s="1150" t="s">
        <v>895</v>
      </c>
      <c r="B92" s="1151">
        <v>0.9</v>
      </c>
      <c r="C92" s="1152">
        <f>213/192</f>
        <v>1.109375</v>
      </c>
      <c r="D92" s="1153">
        <f>C92/B92</f>
        <v>1.2326388888888888</v>
      </c>
      <c r="E92" s="932" t="s">
        <v>1020</v>
      </c>
      <c r="F92" s="2051" t="s">
        <v>999</v>
      </c>
      <c r="G92" s="2052"/>
      <c r="H92" s="1150" t="s">
        <v>972</v>
      </c>
      <c r="I92" s="1150" t="s">
        <v>1000</v>
      </c>
      <c r="J92" s="1150" t="s">
        <v>974</v>
      </c>
      <c r="K92" s="1155"/>
      <c r="L92" s="1150" t="s">
        <v>895</v>
      </c>
      <c r="M92" s="1151">
        <v>0.9</v>
      </c>
      <c r="N92" s="1152">
        <f>213/192</f>
        <v>1.109375</v>
      </c>
      <c r="O92" s="1153">
        <f>N92/M92</f>
        <v>1.2326388888888888</v>
      </c>
      <c r="P92" s="932" t="s">
        <v>1021</v>
      </c>
      <c r="Q92" s="2051" t="s">
        <v>1002</v>
      </c>
      <c r="R92" s="2052"/>
      <c r="S92" s="1150" t="s">
        <v>972</v>
      </c>
      <c r="T92" s="1150" t="s">
        <v>1000</v>
      </c>
      <c r="U92" s="1150" t="s">
        <v>974</v>
      </c>
    </row>
    <row r="93" spans="1:21" ht="39.950000000000003" customHeight="1" x14ac:dyDescent="0.2">
      <c r="C93" s="343"/>
    </row>
    <row r="94" spans="1:21" ht="39.950000000000003" customHeight="1" x14ac:dyDescent="0.2">
      <c r="A94" s="422"/>
      <c r="B94" s="656" t="s">
        <v>1022</v>
      </c>
      <c r="C94" s="657" t="s">
        <v>1023</v>
      </c>
      <c r="D94" s="304" t="s">
        <v>1024</v>
      </c>
      <c r="E94" s="304" t="s">
        <v>1025</v>
      </c>
    </row>
    <row r="95" spans="1:21" ht="39.950000000000003" customHeight="1" x14ac:dyDescent="0.2">
      <c r="A95" s="658" t="s">
        <v>17</v>
      </c>
      <c r="B95" s="524">
        <f>$F$43</f>
        <v>0.9</v>
      </c>
      <c r="C95" s="524">
        <f>$Q$43</f>
        <v>0.9</v>
      </c>
      <c r="D95" s="524">
        <f>$F$76</f>
        <v>0.9</v>
      </c>
      <c r="E95" s="524">
        <f>$Q$76</f>
        <v>0.9</v>
      </c>
    </row>
    <row r="96" spans="1:21" ht="39.950000000000003" customHeight="1" x14ac:dyDescent="0.2">
      <c r="A96" s="658" t="s">
        <v>1026</v>
      </c>
      <c r="B96" s="524">
        <f t="shared" ref="B96:B101" si="0">C53</f>
        <v>1</v>
      </c>
      <c r="C96" s="524">
        <f t="shared" ref="C96:C101" si="1">N53</f>
        <v>1</v>
      </c>
      <c r="D96" s="524">
        <f t="shared" ref="D96:D101" si="2">C86</f>
        <v>1</v>
      </c>
      <c r="E96" s="524">
        <f t="shared" ref="E96:E101" si="3">N86</f>
        <v>1</v>
      </c>
    </row>
    <row r="97" spans="1:5" ht="39.950000000000003" customHeight="1" x14ac:dyDescent="0.2">
      <c r="A97" s="658" t="s">
        <v>1027</v>
      </c>
      <c r="B97" s="524">
        <f t="shared" si="0"/>
        <v>1.109375</v>
      </c>
      <c r="C97" s="524">
        <f t="shared" si="1"/>
        <v>1.109375</v>
      </c>
      <c r="D97" s="524">
        <f t="shared" si="2"/>
        <v>0.9375</v>
      </c>
      <c r="E97" s="524">
        <f t="shared" si="3"/>
        <v>1.109375</v>
      </c>
    </row>
    <row r="98" spans="1:5" ht="39.950000000000003" customHeight="1" x14ac:dyDescent="0.2">
      <c r="A98" s="658" t="s">
        <v>1028</v>
      </c>
      <c r="B98" s="524">
        <f t="shared" si="0"/>
        <v>1.109375</v>
      </c>
      <c r="C98" s="524">
        <f t="shared" si="1"/>
        <v>1.109375</v>
      </c>
      <c r="D98" s="524">
        <f t="shared" si="2"/>
        <v>1.109375</v>
      </c>
      <c r="E98" s="524">
        <f t="shared" si="3"/>
        <v>1.109375</v>
      </c>
    </row>
    <row r="99" spans="1:5" ht="39.950000000000003" customHeight="1" x14ac:dyDescent="0.2">
      <c r="A99" s="658" t="s">
        <v>1029</v>
      </c>
      <c r="B99" s="524">
        <f t="shared" si="0"/>
        <v>1.1100000000000001</v>
      </c>
      <c r="C99" s="524">
        <f t="shared" si="1"/>
        <v>1.1100000000000001</v>
      </c>
      <c r="D99" s="524">
        <f t="shared" si="2"/>
        <v>1.1100000000000001</v>
      </c>
      <c r="E99" s="524">
        <f t="shared" si="3"/>
        <v>1.1100000000000001</v>
      </c>
    </row>
    <row r="100" spans="1:5" ht="39.950000000000003" customHeight="1" x14ac:dyDescent="0.2">
      <c r="A100" s="658" t="s">
        <v>1030</v>
      </c>
      <c r="B100" s="524">
        <f t="shared" si="0"/>
        <v>1.109375</v>
      </c>
      <c r="C100" s="524">
        <f t="shared" si="1"/>
        <v>1.109375</v>
      </c>
      <c r="D100" s="524">
        <f t="shared" si="2"/>
        <v>1.109375</v>
      </c>
      <c r="E100" s="524">
        <f t="shared" si="3"/>
        <v>1.109375</v>
      </c>
    </row>
    <row r="101" spans="1:5" ht="39.950000000000003" customHeight="1" x14ac:dyDescent="0.2">
      <c r="A101" s="658" t="s">
        <v>1031</v>
      </c>
      <c r="B101" s="524">
        <f t="shared" si="0"/>
        <v>1.109375</v>
      </c>
      <c r="C101" s="524">
        <f t="shared" si="1"/>
        <v>1.109375</v>
      </c>
      <c r="D101" s="524">
        <f t="shared" si="2"/>
        <v>1.109375</v>
      </c>
      <c r="E101" s="524">
        <f t="shared" si="3"/>
        <v>1.109375</v>
      </c>
    </row>
    <row r="102" spans="1:5" ht="39.950000000000003" customHeight="1" x14ac:dyDescent="0.2"/>
    <row r="103" spans="1:5" ht="39.950000000000003" customHeight="1" x14ac:dyDescent="0.2"/>
    <row r="104" spans="1:5" ht="39.950000000000003" customHeight="1" x14ac:dyDescent="0.2"/>
    <row r="105" spans="1:5" ht="39.950000000000003" customHeight="1" x14ac:dyDescent="0.2"/>
    <row r="106" spans="1:5" ht="39.950000000000003" customHeight="1" x14ac:dyDescent="0.2"/>
    <row r="107" spans="1:5" ht="39.950000000000003" customHeight="1" x14ac:dyDescent="0.2"/>
    <row r="108" spans="1:5" ht="39.950000000000003" customHeight="1" x14ac:dyDescent="0.2"/>
    <row r="109" spans="1:5" ht="39.950000000000003" customHeight="1" x14ac:dyDescent="0.2"/>
    <row r="110" spans="1:5" ht="39.950000000000003" customHeight="1" x14ac:dyDescent="0.2"/>
    <row r="111" spans="1:5" ht="39.950000000000003" customHeight="1" x14ac:dyDescent="0.2"/>
    <row r="112" spans="1:5" ht="39.950000000000003" customHeight="1" x14ac:dyDescent="0.2"/>
    <row r="113" ht="39.950000000000003" customHeight="1" x14ac:dyDescent="0.2"/>
    <row r="114" ht="39.950000000000003" customHeight="1" x14ac:dyDescent="0.2"/>
    <row r="115" ht="39.950000000000003" customHeight="1" x14ac:dyDescent="0.2"/>
    <row r="116" ht="39.950000000000003" customHeight="1" x14ac:dyDescent="0.2"/>
    <row r="117" ht="39.950000000000003" customHeight="1" x14ac:dyDescent="0.2"/>
    <row r="118" ht="39.950000000000003" customHeight="1" x14ac:dyDescent="0.2"/>
    <row r="119" ht="39.950000000000003" customHeight="1" x14ac:dyDescent="0.2"/>
    <row r="120" ht="39.950000000000003" customHeight="1" x14ac:dyDescent="0.2"/>
    <row r="121" ht="39.950000000000003" customHeight="1" x14ac:dyDescent="0.2"/>
    <row r="122" ht="39.950000000000003" customHeight="1" x14ac:dyDescent="0.2"/>
    <row r="123" ht="39.950000000000003" customHeight="1" x14ac:dyDescent="0.2"/>
    <row r="124" ht="39.950000000000003" customHeight="1" x14ac:dyDescent="0.2"/>
    <row r="125" ht="39.950000000000003" customHeight="1" x14ac:dyDescent="0.2"/>
    <row r="126" ht="39.950000000000003" customHeight="1" x14ac:dyDescent="0.2"/>
    <row r="127" ht="39.950000000000003" customHeight="1" x14ac:dyDescent="0.2"/>
  </sheetData>
  <mergeCells count="209">
    <mergeCell ref="L67:U67"/>
    <mergeCell ref="F91:G91"/>
    <mergeCell ref="Q68:S69"/>
    <mergeCell ref="M68:O69"/>
    <mergeCell ref="P68:P69"/>
    <mergeCell ref="B82:J82"/>
    <mergeCell ref="F86:G86"/>
    <mergeCell ref="H78:J78"/>
    <mergeCell ref="M73:Q73"/>
    <mergeCell ref="S73:U73"/>
    <mergeCell ref="L68:L69"/>
    <mergeCell ref="B73:F73"/>
    <mergeCell ref="M71:Q71"/>
    <mergeCell ref="S71:U71"/>
    <mergeCell ref="M72:Q72"/>
    <mergeCell ref="L84:U84"/>
    <mergeCell ref="F88:G88"/>
    <mergeCell ref="Q88:R88"/>
    <mergeCell ref="F87:G87"/>
    <mergeCell ref="Q87:R87"/>
    <mergeCell ref="Q90:R90"/>
    <mergeCell ref="F89:G89"/>
    <mergeCell ref="L76:L78"/>
    <mergeCell ref="M76:O78"/>
    <mergeCell ref="Q52:R52"/>
    <mergeCell ref="Q53:R53"/>
    <mergeCell ref="B64:J64"/>
    <mergeCell ref="B65:J65"/>
    <mergeCell ref="F52:G52"/>
    <mergeCell ref="F53:G53"/>
    <mergeCell ref="F54:G54"/>
    <mergeCell ref="M64:U64"/>
    <mergeCell ref="M65:U65"/>
    <mergeCell ref="Q54:R54"/>
    <mergeCell ref="F55:G55"/>
    <mergeCell ref="Q55:R55"/>
    <mergeCell ref="F57:G57"/>
    <mergeCell ref="F58:G58"/>
    <mergeCell ref="Q58:R58"/>
    <mergeCell ref="F56:G56"/>
    <mergeCell ref="Q56:R56"/>
    <mergeCell ref="F59:G59"/>
    <mergeCell ref="Q59:R59"/>
    <mergeCell ref="Q57:R57"/>
    <mergeCell ref="L51:U51"/>
    <mergeCell ref="L43:L45"/>
    <mergeCell ref="M43:O45"/>
    <mergeCell ref="P43:P45"/>
    <mergeCell ref="Q43:Q45"/>
    <mergeCell ref="R43:R45"/>
    <mergeCell ref="S43:U43"/>
    <mergeCell ref="S44:U44"/>
    <mergeCell ref="S45:U45"/>
    <mergeCell ref="S41:U41"/>
    <mergeCell ref="M42:Q42"/>
    <mergeCell ref="S42:U42"/>
    <mergeCell ref="M38:Q38"/>
    <mergeCell ref="S38:U38"/>
    <mergeCell ref="M39:Q39"/>
    <mergeCell ref="S39:U39"/>
    <mergeCell ref="A47:J47"/>
    <mergeCell ref="A48:A50"/>
    <mergeCell ref="B48:J48"/>
    <mergeCell ref="B49:J49"/>
    <mergeCell ref="B50:J50"/>
    <mergeCell ref="B41:F41"/>
    <mergeCell ref="H41:J41"/>
    <mergeCell ref="B42:F42"/>
    <mergeCell ref="H42:J42"/>
    <mergeCell ref="A43:A45"/>
    <mergeCell ref="L47:U47"/>
    <mergeCell ref="L48:L50"/>
    <mergeCell ref="M48:U48"/>
    <mergeCell ref="M49:U49"/>
    <mergeCell ref="M50:U50"/>
    <mergeCell ref="A8:J8"/>
    <mergeCell ref="B9:F9"/>
    <mergeCell ref="H9:J9"/>
    <mergeCell ref="B10:F10"/>
    <mergeCell ref="H10:J10"/>
    <mergeCell ref="B11:F11"/>
    <mergeCell ref="H11:J11"/>
    <mergeCell ref="B12:F12"/>
    <mergeCell ref="B43:D45"/>
    <mergeCell ref="E43:E45"/>
    <mergeCell ref="F43:F45"/>
    <mergeCell ref="G43:G45"/>
    <mergeCell ref="H43:J43"/>
    <mergeCell ref="B38:F38"/>
    <mergeCell ref="H38:J38"/>
    <mergeCell ref="B39:F39"/>
    <mergeCell ref="H39:J39"/>
    <mergeCell ref="B40:F40"/>
    <mergeCell ref="H40:J40"/>
    <mergeCell ref="H45:J45"/>
    <mergeCell ref="H12:J12"/>
    <mergeCell ref="B13:F13"/>
    <mergeCell ref="H13:J13"/>
    <mergeCell ref="A14:A16"/>
    <mergeCell ref="A1:J1"/>
    <mergeCell ref="A2:A4"/>
    <mergeCell ref="B2:J2"/>
    <mergeCell ref="B3:J3"/>
    <mergeCell ref="B4:J4"/>
    <mergeCell ref="A5:J5"/>
    <mergeCell ref="A6:A7"/>
    <mergeCell ref="B6:D7"/>
    <mergeCell ref="E6:E7"/>
    <mergeCell ref="F6:H7"/>
    <mergeCell ref="B14:D16"/>
    <mergeCell ref="E14:E16"/>
    <mergeCell ref="F14:F16"/>
    <mergeCell ref="G14:G16"/>
    <mergeCell ref="H14:J14"/>
    <mergeCell ref="H15:J15"/>
    <mergeCell ref="H16:J16"/>
    <mergeCell ref="B66:J66"/>
    <mergeCell ref="M66:U66"/>
    <mergeCell ref="L35:L36"/>
    <mergeCell ref="M35:O36"/>
    <mergeCell ref="L30:U30"/>
    <mergeCell ref="L31:L33"/>
    <mergeCell ref="M31:U31"/>
    <mergeCell ref="M32:U32"/>
    <mergeCell ref="M33:U33"/>
    <mergeCell ref="L34:U34"/>
    <mergeCell ref="P35:P36"/>
    <mergeCell ref="Q35:S36"/>
    <mergeCell ref="L37:U37"/>
    <mergeCell ref="H44:J44"/>
    <mergeCell ref="M40:Q40"/>
    <mergeCell ref="S40:U40"/>
    <mergeCell ref="M41:Q41"/>
    <mergeCell ref="A67:J67"/>
    <mergeCell ref="A68:A69"/>
    <mergeCell ref="B68:D69"/>
    <mergeCell ref="A20:J20"/>
    <mergeCell ref="A21:A23"/>
    <mergeCell ref="B21:J21"/>
    <mergeCell ref="B22:J22"/>
    <mergeCell ref="B23:J23"/>
    <mergeCell ref="A24:J24"/>
    <mergeCell ref="F25:G25"/>
    <mergeCell ref="A26:J26"/>
    <mergeCell ref="A30:J30"/>
    <mergeCell ref="A34:J34"/>
    <mergeCell ref="A35:A36"/>
    <mergeCell ref="B35:D36"/>
    <mergeCell ref="E35:E36"/>
    <mergeCell ref="F35:H36"/>
    <mergeCell ref="A37:J37"/>
    <mergeCell ref="A51:J51"/>
    <mergeCell ref="Q86:R86"/>
    <mergeCell ref="Q85:R85"/>
    <mergeCell ref="F76:F78"/>
    <mergeCell ref="G76:G78"/>
    <mergeCell ref="H76:J76"/>
    <mergeCell ref="A31:A33"/>
    <mergeCell ref="B31:J31"/>
    <mergeCell ref="B32:J32"/>
    <mergeCell ref="B33:J33"/>
    <mergeCell ref="M82:U82"/>
    <mergeCell ref="L81:L83"/>
    <mergeCell ref="A76:A78"/>
    <mergeCell ref="B76:D78"/>
    <mergeCell ref="Q76:Q78"/>
    <mergeCell ref="R76:R78"/>
    <mergeCell ref="M81:U81"/>
    <mergeCell ref="A80:J80"/>
    <mergeCell ref="A81:A83"/>
    <mergeCell ref="B81:J81"/>
    <mergeCell ref="A63:J63"/>
    <mergeCell ref="L63:U63"/>
    <mergeCell ref="B74:F74"/>
    <mergeCell ref="A64:A66"/>
    <mergeCell ref="L64:L66"/>
    <mergeCell ref="E76:E78"/>
    <mergeCell ref="H72:J72"/>
    <mergeCell ref="E68:E69"/>
    <mergeCell ref="B71:F71"/>
    <mergeCell ref="H71:J71"/>
    <mergeCell ref="F68:H69"/>
    <mergeCell ref="A70:J70"/>
    <mergeCell ref="L70:U70"/>
    <mergeCell ref="F85:G85"/>
    <mergeCell ref="Q91:R91"/>
    <mergeCell ref="M74:Q74"/>
    <mergeCell ref="S74:U74"/>
    <mergeCell ref="S72:U72"/>
    <mergeCell ref="H73:J73"/>
    <mergeCell ref="B72:F72"/>
    <mergeCell ref="F92:G92"/>
    <mergeCell ref="Q92:R92"/>
    <mergeCell ref="F90:G90"/>
    <mergeCell ref="M83:U83"/>
    <mergeCell ref="P76:P78"/>
    <mergeCell ref="H77:J77"/>
    <mergeCell ref="B83:J83"/>
    <mergeCell ref="L80:U80"/>
    <mergeCell ref="S78:U78"/>
    <mergeCell ref="S75:U75"/>
    <mergeCell ref="S76:U76"/>
    <mergeCell ref="S77:U77"/>
    <mergeCell ref="M75:Q75"/>
    <mergeCell ref="Q89:R89"/>
    <mergeCell ref="A84:J84"/>
    <mergeCell ref="H74:J74"/>
    <mergeCell ref="H75:J75"/>
    <mergeCell ref="B75:F75"/>
  </mergeCells>
  <phoneticPr fontId="10" type="noConversion"/>
  <dataValidations count="2">
    <dataValidation type="list" allowBlank="1" showInputMessage="1" showErrorMessage="1" errorTitle="Seleccione un valor de la lista" sqref="J6 J35 U35 J68 U68" xr:uid="{00000000-0002-0000-1E00-000000000000}">
      <formula1>$K$1:$K$3</formula1>
    </dataValidation>
    <dataValidation type="list" allowBlank="1" showInputMessage="1" showErrorMessage="1" errorTitle="Seleccione un valor de la lista" sqref="J7 J36 U36 J69 U69" xr:uid="{00000000-0002-0000-1E00-000001000000}">
      <formula1>$L$1:$L$2</formula1>
    </dataValidation>
  </dataValidations>
  <pageMargins left="0.7" right="0.7" top="0.75" bottom="0.75" header="0.3" footer="0.3"/>
  <pageSetup orientation="portrait" horizontalDpi="4294967293" verticalDpi="4294967293" r:id="rId1"/>
  <drawing r:id="rId2"/>
  <legacyDrawing r:id="rId3"/>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3" tint="0.39997558519241921"/>
  </sheetPr>
  <dimension ref="A1:R32"/>
  <sheetViews>
    <sheetView zoomScale="70" zoomScaleNormal="70" workbookViewId="0">
      <selection activeCell="M42" sqref="M42"/>
    </sheetView>
  </sheetViews>
  <sheetFormatPr baseColWidth="10" defaultColWidth="11.42578125" defaultRowHeight="12.75" x14ac:dyDescent="0.2"/>
  <cols>
    <col min="1" max="1" width="20.85546875" style="280" customWidth="1"/>
    <col min="2" max="3" width="10" style="280" customWidth="1"/>
    <col min="4" max="4" width="8.28515625" style="280" bestFit="1" customWidth="1"/>
    <col min="5" max="5" width="59.140625" style="280" customWidth="1"/>
    <col min="6" max="6" width="11.42578125" style="280"/>
    <col min="7" max="7" width="25.85546875" style="280" customWidth="1"/>
    <col min="8" max="8" width="19" style="280" customWidth="1"/>
    <col min="9" max="9" width="16.140625" style="280" customWidth="1"/>
    <col min="10" max="10" width="19" style="280" customWidth="1"/>
    <col min="11" max="16384" width="11.42578125" style="280"/>
  </cols>
  <sheetData>
    <row r="1" spans="1:18" ht="14.25" x14ac:dyDescent="0.2">
      <c r="A1" s="1859"/>
      <c r="B1" s="1860"/>
      <c r="C1" s="1860"/>
      <c r="D1" s="1860"/>
      <c r="E1" s="1860"/>
      <c r="F1" s="1860"/>
      <c r="G1" s="1860"/>
      <c r="H1" s="1860"/>
      <c r="I1" s="1860"/>
      <c r="J1" s="1861"/>
      <c r="K1" s="317"/>
      <c r="L1" s="317"/>
      <c r="M1" s="317"/>
    </row>
    <row r="2" spans="1:18" ht="24" customHeight="1" x14ac:dyDescent="0.2">
      <c r="A2" s="1862"/>
      <c r="B2" s="1863" t="s">
        <v>378</v>
      </c>
      <c r="C2" s="1863"/>
      <c r="D2" s="1863"/>
      <c r="E2" s="1863"/>
      <c r="F2" s="1863"/>
      <c r="G2" s="1863"/>
      <c r="H2" s="1863"/>
      <c r="I2" s="1863"/>
      <c r="J2" s="1863"/>
      <c r="K2" s="317"/>
      <c r="L2" s="317"/>
      <c r="M2" s="317"/>
    </row>
    <row r="3" spans="1:18" ht="24" customHeight="1" x14ac:dyDescent="0.2">
      <c r="A3" s="1862"/>
      <c r="B3" s="1864" t="s">
        <v>857</v>
      </c>
      <c r="C3" s="1864"/>
      <c r="D3" s="1864"/>
      <c r="E3" s="1864"/>
      <c r="F3" s="1864"/>
      <c r="G3" s="1864"/>
      <c r="H3" s="1864"/>
      <c r="I3" s="1864"/>
      <c r="J3" s="1864"/>
      <c r="K3" s="317"/>
      <c r="L3" s="317"/>
      <c r="M3" s="317"/>
    </row>
    <row r="4" spans="1:18" ht="24" customHeight="1" x14ac:dyDescent="0.2">
      <c r="A4" s="1862"/>
      <c r="B4" s="1864" t="s">
        <v>380</v>
      </c>
      <c r="C4" s="1864"/>
      <c r="D4" s="1864"/>
      <c r="E4" s="1864"/>
      <c r="F4" s="1864"/>
      <c r="G4" s="1864"/>
      <c r="H4" s="1864"/>
      <c r="I4" s="1864"/>
      <c r="J4" s="1864"/>
      <c r="M4" s="317"/>
    </row>
    <row r="5" spans="1:18" x14ac:dyDescent="0.2">
      <c r="A5" s="1865" t="s">
        <v>381</v>
      </c>
      <c r="B5" s="1866"/>
      <c r="C5" s="1866"/>
      <c r="D5" s="1866"/>
      <c r="E5" s="1866"/>
      <c r="F5" s="1866"/>
      <c r="G5" s="1866"/>
      <c r="H5" s="1866"/>
      <c r="I5" s="1866"/>
      <c r="J5" s="1867"/>
    </row>
    <row r="6" spans="1:18" ht="25.5" customHeight="1" x14ac:dyDescent="0.2">
      <c r="A6" s="1523" t="s">
        <v>342</v>
      </c>
      <c r="B6" s="1853" t="s">
        <v>272</v>
      </c>
      <c r="C6" s="1854"/>
      <c r="D6" s="1855"/>
      <c r="E6" s="1531" t="s">
        <v>343</v>
      </c>
      <c r="F6" s="1525" t="s">
        <v>273</v>
      </c>
      <c r="G6" s="1526"/>
      <c r="H6" s="1527"/>
      <c r="I6" s="318" t="s">
        <v>382</v>
      </c>
      <c r="J6" s="319" t="s">
        <v>383</v>
      </c>
    </row>
    <row r="7" spans="1:18" ht="31.15" customHeight="1" x14ac:dyDescent="0.2">
      <c r="A7" s="1524"/>
      <c r="B7" s="1856"/>
      <c r="C7" s="1857"/>
      <c r="D7" s="1858"/>
      <c r="E7" s="1532"/>
      <c r="F7" s="1528"/>
      <c r="G7" s="1529"/>
      <c r="H7" s="1530"/>
      <c r="I7" s="320" t="s">
        <v>384</v>
      </c>
      <c r="J7" s="513" t="s">
        <v>385</v>
      </c>
    </row>
    <row r="8" spans="1:18" x14ac:dyDescent="0.2">
      <c r="A8" s="1868"/>
      <c r="B8" s="1562"/>
      <c r="C8" s="1562"/>
      <c r="D8" s="1562"/>
      <c r="E8" s="1562"/>
      <c r="F8" s="1562"/>
      <c r="G8" s="1562"/>
      <c r="H8" s="1562"/>
      <c r="I8" s="1562"/>
      <c r="J8" s="1869"/>
    </row>
    <row r="9" spans="1:18" ht="69" customHeight="1" x14ac:dyDescent="0.2">
      <c r="A9" s="321" t="s">
        <v>386</v>
      </c>
      <c r="B9" s="1990" t="s">
        <v>1032</v>
      </c>
      <c r="C9" s="1991"/>
      <c r="D9" s="1991"/>
      <c r="E9" s="1991"/>
      <c r="F9" s="1966"/>
      <c r="G9" s="322" t="s">
        <v>387</v>
      </c>
      <c r="H9" s="1514" t="s">
        <v>1033</v>
      </c>
      <c r="I9" s="1515"/>
      <c r="J9" s="1874"/>
    </row>
    <row r="10" spans="1:18" ht="79.900000000000006" customHeight="1" x14ac:dyDescent="0.2">
      <c r="A10" s="321" t="s">
        <v>388</v>
      </c>
      <c r="B10" s="1514" t="s">
        <v>655</v>
      </c>
      <c r="C10" s="1515"/>
      <c r="D10" s="1515"/>
      <c r="E10" s="1515"/>
      <c r="F10" s="1516"/>
      <c r="G10" s="322" t="s">
        <v>389</v>
      </c>
      <c r="H10" s="1999" t="s">
        <v>1034</v>
      </c>
      <c r="I10" s="2000"/>
      <c r="J10" s="2001"/>
    </row>
    <row r="11" spans="1:18" ht="45" customHeight="1" x14ac:dyDescent="0.2">
      <c r="A11" s="321" t="s">
        <v>390</v>
      </c>
      <c r="B11" s="1514" t="s">
        <v>1035</v>
      </c>
      <c r="C11" s="1515"/>
      <c r="D11" s="1515"/>
      <c r="E11" s="1515"/>
      <c r="F11" s="1516"/>
      <c r="G11" s="322" t="s">
        <v>391</v>
      </c>
      <c r="H11" s="2011" t="s">
        <v>1036</v>
      </c>
      <c r="I11" s="2012"/>
      <c r="J11" s="2013"/>
    </row>
    <row r="12" spans="1:18" ht="45" customHeight="1" x14ac:dyDescent="0.2">
      <c r="A12" s="321" t="s">
        <v>392</v>
      </c>
      <c r="B12" s="1514" t="s">
        <v>1037</v>
      </c>
      <c r="C12" s="1515"/>
      <c r="D12" s="1515"/>
      <c r="E12" s="1515"/>
      <c r="F12" s="1516"/>
      <c r="G12" s="322" t="s">
        <v>393</v>
      </c>
      <c r="H12" s="1514" t="s">
        <v>34</v>
      </c>
      <c r="I12" s="1515"/>
      <c r="J12" s="1874"/>
    </row>
    <row r="13" spans="1:18" ht="45" customHeight="1" x14ac:dyDescent="0.2">
      <c r="A13" s="321" t="s">
        <v>394</v>
      </c>
      <c r="B13" s="1514" t="s">
        <v>903</v>
      </c>
      <c r="C13" s="1515"/>
      <c r="D13" s="1515"/>
      <c r="E13" s="1515"/>
      <c r="F13" s="1516"/>
      <c r="G13" s="322" t="s">
        <v>395</v>
      </c>
      <c r="H13" s="1514" t="s">
        <v>932</v>
      </c>
      <c r="I13" s="1515"/>
      <c r="J13" s="1874"/>
      <c r="K13" s="1283"/>
    </row>
    <row r="14" spans="1:18" ht="15.75" x14ac:dyDescent="0.2">
      <c r="A14" s="1875" t="s">
        <v>396</v>
      </c>
      <c r="B14" s="1877">
        <v>0.54</v>
      </c>
      <c r="C14" s="1877"/>
      <c r="D14" s="1877"/>
      <c r="E14" s="1880" t="s">
        <v>397</v>
      </c>
      <c r="F14" s="1882">
        <v>0.45</v>
      </c>
      <c r="G14" s="1884" t="s">
        <v>398</v>
      </c>
      <c r="H14" s="1887" t="s">
        <v>1038</v>
      </c>
      <c r="I14" s="1888"/>
      <c r="J14" s="1889"/>
      <c r="K14" s="1283">
        <v>40</v>
      </c>
      <c r="P14" s="323"/>
      <c r="Q14" s="323"/>
      <c r="R14" s="323"/>
    </row>
    <row r="15" spans="1:18" ht="15.75" x14ac:dyDescent="0.2">
      <c r="A15" s="1875"/>
      <c r="B15" s="1878"/>
      <c r="C15" s="1878"/>
      <c r="D15" s="1878"/>
      <c r="E15" s="1880"/>
      <c r="F15" s="1882"/>
      <c r="G15" s="1885"/>
      <c r="H15" s="1890" t="s">
        <v>1039</v>
      </c>
      <c r="I15" s="1890"/>
      <c r="J15" s="1891"/>
      <c r="K15" s="1283">
        <v>21</v>
      </c>
      <c r="P15" s="323"/>
      <c r="Q15" s="323"/>
      <c r="R15" s="323"/>
    </row>
    <row r="16" spans="1:18" ht="16.5" thickBot="1" x14ac:dyDescent="0.25">
      <c r="A16" s="1876"/>
      <c r="B16" s="1879"/>
      <c r="C16" s="1879"/>
      <c r="D16" s="1879"/>
      <c r="E16" s="1881"/>
      <c r="F16" s="1883"/>
      <c r="G16" s="1886"/>
      <c r="H16" s="1892" t="s">
        <v>1040</v>
      </c>
      <c r="I16" s="1892"/>
      <c r="J16" s="1893"/>
      <c r="K16" s="1283">
        <v>0</v>
      </c>
      <c r="P16" s="323"/>
      <c r="Q16" s="323"/>
      <c r="R16" s="323"/>
    </row>
    <row r="17" spans="1:18" x14ac:dyDescent="0.2">
      <c r="A17" s="324"/>
      <c r="B17" s="325"/>
      <c r="C17" s="326"/>
      <c r="D17" s="326"/>
      <c r="E17" s="324"/>
      <c r="F17" s="325"/>
      <c r="G17" s="324"/>
      <c r="H17" s="327"/>
      <c r="I17" s="327"/>
      <c r="J17" s="327"/>
      <c r="K17" s="1283"/>
      <c r="P17" s="323"/>
      <c r="Q17" s="323"/>
      <c r="R17" s="323"/>
    </row>
    <row r="18" spans="1:18" x14ac:dyDescent="0.2">
      <c r="A18" s="1894"/>
      <c r="B18" s="1895"/>
      <c r="C18" s="1895"/>
      <c r="D18" s="1895"/>
      <c r="E18" s="1895"/>
      <c r="F18" s="1895"/>
      <c r="G18" s="1895"/>
      <c r="H18" s="1895"/>
      <c r="I18" s="1895"/>
      <c r="J18" s="1896"/>
    </row>
    <row r="19" spans="1:18" ht="23.45" customHeight="1" x14ac:dyDescent="0.2">
      <c r="A19" s="1897"/>
      <c r="B19" s="1863" t="s">
        <v>378</v>
      </c>
      <c r="C19" s="1863"/>
      <c r="D19" s="1863"/>
      <c r="E19" s="1863"/>
      <c r="F19" s="1863"/>
      <c r="G19" s="1863"/>
      <c r="H19" s="1863"/>
      <c r="I19" s="1863"/>
      <c r="J19" s="1863"/>
    </row>
    <row r="20" spans="1:18" ht="23.45" customHeight="1" x14ac:dyDescent="0.2">
      <c r="A20" s="1897"/>
      <c r="B20" s="1864" t="s">
        <v>857</v>
      </c>
      <c r="C20" s="1864"/>
      <c r="D20" s="1864"/>
      <c r="E20" s="1864"/>
      <c r="F20" s="1864"/>
      <c r="G20" s="1864"/>
      <c r="H20" s="1864"/>
      <c r="I20" s="1864"/>
      <c r="J20" s="1864"/>
    </row>
    <row r="21" spans="1:18" ht="23.45" customHeight="1" thickBot="1" x14ac:dyDescent="0.25">
      <c r="A21" s="1897"/>
      <c r="B21" s="2047" t="s">
        <v>380</v>
      </c>
      <c r="C21" s="2047"/>
      <c r="D21" s="2047"/>
      <c r="E21" s="2047"/>
      <c r="F21" s="2047"/>
      <c r="G21" s="2047"/>
      <c r="H21" s="2047"/>
      <c r="I21" s="2047"/>
      <c r="J21" s="2047"/>
    </row>
    <row r="22" spans="1:18" ht="13.5" thickBot="1" x14ac:dyDescent="0.25">
      <c r="A22" s="1570" t="s">
        <v>402</v>
      </c>
      <c r="B22" s="1571"/>
      <c r="C22" s="1571"/>
      <c r="D22" s="1571"/>
      <c r="E22" s="1571"/>
      <c r="F22" s="1571"/>
      <c r="G22" s="1571"/>
      <c r="H22" s="1571"/>
      <c r="I22" s="1571"/>
      <c r="J22" s="1572"/>
    </row>
    <row r="23" spans="1:18" x14ac:dyDescent="0.2">
      <c r="A23" s="328" t="s">
        <v>403</v>
      </c>
      <c r="B23" s="329" t="s">
        <v>397</v>
      </c>
      <c r="C23" s="329" t="s">
        <v>404</v>
      </c>
      <c r="D23" s="330" t="s">
        <v>405</v>
      </c>
      <c r="E23" s="330" t="s">
        <v>406</v>
      </c>
      <c r="F23" s="1532" t="s">
        <v>407</v>
      </c>
      <c r="G23" s="1898"/>
      <c r="H23" s="330" t="s">
        <v>665</v>
      </c>
      <c r="I23" s="330" t="s">
        <v>666</v>
      </c>
      <c r="J23" s="331" t="s">
        <v>667</v>
      </c>
    </row>
    <row r="24" spans="1:18" ht="111.75" customHeight="1" x14ac:dyDescent="0.2">
      <c r="A24" s="541" t="s">
        <v>870</v>
      </c>
      <c r="B24" s="515">
        <v>0.45</v>
      </c>
      <c r="C24" s="356">
        <f>100/213</f>
        <v>0.46948356807511737</v>
      </c>
      <c r="D24" s="515">
        <f>C24/B24</f>
        <v>1.0432968179447053</v>
      </c>
      <c r="E24" s="337" t="s">
        <v>1041</v>
      </c>
      <c r="F24" s="1984" t="s">
        <v>1042</v>
      </c>
      <c r="G24" s="1985"/>
      <c r="H24" s="337" t="s">
        <v>1043</v>
      </c>
      <c r="I24" s="362">
        <v>41639</v>
      </c>
      <c r="J24" s="511" t="s">
        <v>874</v>
      </c>
    </row>
    <row r="25" spans="1:18" ht="221.25" customHeight="1" x14ac:dyDescent="0.2">
      <c r="A25" s="541" t="s">
        <v>1044</v>
      </c>
      <c r="B25" s="515">
        <v>0.45</v>
      </c>
      <c r="C25" s="516">
        <f>122/213</f>
        <v>0.57276995305164324</v>
      </c>
      <c r="D25" s="515">
        <f>C25/B25</f>
        <v>1.2728221178925405</v>
      </c>
      <c r="E25" s="337" t="s">
        <v>1045</v>
      </c>
      <c r="F25" s="1984" t="s">
        <v>1042</v>
      </c>
      <c r="G25" s="1985"/>
      <c r="H25" s="337" t="s">
        <v>1043</v>
      </c>
      <c r="I25" s="362">
        <v>42004</v>
      </c>
      <c r="J25" s="511" t="s">
        <v>874</v>
      </c>
    </row>
    <row r="26" spans="1:18" ht="165" customHeight="1" x14ac:dyDescent="0.2">
      <c r="A26" s="541" t="s">
        <v>911</v>
      </c>
      <c r="B26" s="515">
        <v>0.45</v>
      </c>
      <c r="C26" s="516">
        <f>141/213</f>
        <v>0.6619718309859155</v>
      </c>
      <c r="D26" s="515">
        <f>C26/B26</f>
        <v>1.4710485133020343</v>
      </c>
      <c r="E26" s="337" t="s">
        <v>1046</v>
      </c>
      <c r="F26" s="1984" t="s">
        <v>1047</v>
      </c>
      <c r="G26" s="2006"/>
      <c r="H26" s="337" t="s">
        <v>1043</v>
      </c>
      <c r="I26" s="362">
        <v>42369</v>
      </c>
      <c r="J26" s="511" t="s">
        <v>881</v>
      </c>
    </row>
    <row r="27" spans="1:18" ht="162.75" customHeight="1" x14ac:dyDescent="0.2">
      <c r="A27" s="586" t="s">
        <v>882</v>
      </c>
      <c r="B27" s="515">
        <v>0.45</v>
      </c>
      <c r="C27" s="516">
        <v>0.49</v>
      </c>
      <c r="D27" s="515">
        <f>C27/B27</f>
        <v>1.0888888888888888</v>
      </c>
      <c r="E27" s="573" t="s">
        <v>1048</v>
      </c>
      <c r="F27" s="1972" t="s">
        <v>1049</v>
      </c>
      <c r="G27" s="1973"/>
      <c r="H27" s="573" t="s">
        <v>1043</v>
      </c>
      <c r="I27" s="582">
        <v>42735</v>
      </c>
      <c r="J27" s="587" t="s">
        <v>881</v>
      </c>
    </row>
    <row r="28" spans="1:18" customFormat="1" ht="351" customHeight="1" x14ac:dyDescent="0.2">
      <c r="A28" s="783" t="s">
        <v>885</v>
      </c>
      <c r="B28" s="784">
        <v>1</v>
      </c>
      <c r="C28" s="785">
        <v>1</v>
      </c>
      <c r="D28" s="784">
        <v>1</v>
      </c>
      <c r="E28" s="786" t="s">
        <v>1050</v>
      </c>
      <c r="F28" s="1678" t="s">
        <v>1051</v>
      </c>
      <c r="G28" s="1678"/>
      <c r="H28" s="787" t="s">
        <v>1043</v>
      </c>
      <c r="I28" s="788">
        <v>43100</v>
      </c>
      <c r="J28" s="789" t="s">
        <v>881</v>
      </c>
    </row>
    <row r="29" spans="1:18" customFormat="1" ht="112.5" customHeight="1" x14ac:dyDescent="0.2">
      <c r="A29" s="652" t="s">
        <v>917</v>
      </c>
      <c r="B29" s="643">
        <v>0.4</v>
      </c>
      <c r="C29" s="793">
        <v>0.56999999999999995</v>
      </c>
      <c r="D29" s="643">
        <v>1.42</v>
      </c>
      <c r="E29" s="622" t="s">
        <v>1052</v>
      </c>
      <c r="F29" s="1611" t="s">
        <v>1051</v>
      </c>
      <c r="G29" s="1612"/>
      <c r="H29" s="622" t="s">
        <v>1043</v>
      </c>
      <c r="I29" s="582">
        <v>43465</v>
      </c>
      <c r="J29" s="652" t="s">
        <v>874</v>
      </c>
    </row>
    <row r="30" spans="1:18" customFormat="1" ht="193.5" customHeight="1" thickBot="1" x14ac:dyDescent="0.25">
      <c r="A30" s="945" t="s">
        <v>889</v>
      </c>
      <c r="B30" s="946">
        <v>0.45</v>
      </c>
      <c r="C30" s="581">
        <f>121/213</f>
        <v>0.568075117370892</v>
      </c>
      <c r="D30" s="637">
        <f>C30/B30</f>
        <v>1.2623891497130932</v>
      </c>
      <c r="E30" s="573" t="s">
        <v>1053</v>
      </c>
      <c r="F30" s="2128" t="s">
        <v>1054</v>
      </c>
      <c r="G30" s="2128"/>
      <c r="H30" s="453" t="s">
        <v>1043</v>
      </c>
      <c r="I30" s="947">
        <v>43830</v>
      </c>
      <c r="J30" s="587" t="s">
        <v>881</v>
      </c>
    </row>
    <row r="31" spans="1:18" customFormat="1" ht="216" customHeight="1" thickBot="1" x14ac:dyDescent="0.25">
      <c r="A31" s="945" t="s">
        <v>892</v>
      </c>
      <c r="B31" s="946">
        <v>0.45</v>
      </c>
      <c r="C31" s="581">
        <f>123/211</f>
        <v>0.58293838862559244</v>
      </c>
      <c r="D31" s="637">
        <f>C31/B31</f>
        <v>1.2954186413902053</v>
      </c>
      <c r="E31" s="573" t="s">
        <v>1055</v>
      </c>
      <c r="F31" s="2126" t="s">
        <v>1056</v>
      </c>
      <c r="G31" s="2127"/>
      <c r="H31" s="453" t="s">
        <v>1043</v>
      </c>
      <c r="I31" s="947">
        <v>44196</v>
      </c>
      <c r="J31" s="587" t="s">
        <v>881</v>
      </c>
    </row>
    <row r="32" spans="1:18" customFormat="1" ht="247.5" customHeight="1" thickBot="1" x14ac:dyDescent="0.25">
      <c r="A32" s="1157" t="s">
        <v>895</v>
      </c>
      <c r="B32" s="946">
        <v>0.45</v>
      </c>
      <c r="C32" s="1158">
        <f>123/212</f>
        <v>0.58018867924528306</v>
      </c>
      <c r="D32" s="1159">
        <f>C32/B32</f>
        <v>1.2893081761006291</v>
      </c>
      <c r="E32" s="1138" t="s">
        <v>1057</v>
      </c>
      <c r="F32" s="2124" t="s">
        <v>1058</v>
      </c>
      <c r="G32" s="2125"/>
      <c r="H32" s="1160" t="s">
        <v>1043</v>
      </c>
      <c r="I32" s="1161">
        <v>44561</v>
      </c>
      <c r="J32" s="1162" t="s">
        <v>881</v>
      </c>
    </row>
  </sheetData>
  <mergeCells count="45">
    <mergeCell ref="A1:J1"/>
    <mergeCell ref="A2:A4"/>
    <mergeCell ref="B2:J2"/>
    <mergeCell ref="B3:J3"/>
    <mergeCell ref="B4:J4"/>
    <mergeCell ref="A5:J5"/>
    <mergeCell ref="A6:A7"/>
    <mergeCell ref="B6:D7"/>
    <mergeCell ref="E6:E7"/>
    <mergeCell ref="F6:H7"/>
    <mergeCell ref="A8:J8"/>
    <mergeCell ref="B9:F9"/>
    <mergeCell ref="H9:J9"/>
    <mergeCell ref="B10:F10"/>
    <mergeCell ref="H10:J10"/>
    <mergeCell ref="B11:F11"/>
    <mergeCell ref="H11:J11"/>
    <mergeCell ref="B12:F12"/>
    <mergeCell ref="H12:J12"/>
    <mergeCell ref="B13:F13"/>
    <mergeCell ref="H13:J13"/>
    <mergeCell ref="H14:J14"/>
    <mergeCell ref="H15:J15"/>
    <mergeCell ref="H16:J16"/>
    <mergeCell ref="A18:J18"/>
    <mergeCell ref="A19:A21"/>
    <mergeCell ref="B19:J19"/>
    <mergeCell ref="B20:J20"/>
    <mergeCell ref="B21:J21"/>
    <mergeCell ref="A14:A16"/>
    <mergeCell ref="B14:D16"/>
    <mergeCell ref="E14:E16"/>
    <mergeCell ref="F14:F16"/>
    <mergeCell ref="G14:G16"/>
    <mergeCell ref="A22:J22"/>
    <mergeCell ref="F32:G32"/>
    <mergeCell ref="F31:G31"/>
    <mergeCell ref="F30:G30"/>
    <mergeCell ref="F29:G29"/>
    <mergeCell ref="F28:G28"/>
    <mergeCell ref="F23:G23"/>
    <mergeCell ref="F24:G24"/>
    <mergeCell ref="F25:G25"/>
    <mergeCell ref="F26:G26"/>
    <mergeCell ref="F27:G27"/>
  </mergeCells>
  <conditionalFormatting sqref="C24:C27">
    <cfRule type="colorScale" priority="1">
      <colorScale>
        <cfvo type="min"/>
        <cfvo type="percentile" val="50"/>
        <cfvo type="max"/>
        <color rgb="FFF8696B"/>
        <color rgb="FFFFEB84"/>
        <color rgb="FF63BE7B"/>
      </colorScale>
    </cfRule>
  </conditionalFormatting>
  <dataValidations disablePrompts="1" count="3">
    <dataValidation type="list" allowBlank="1" showInputMessage="1" showErrorMessage="1" errorTitle="Seleccione un valor de la lista" sqref="J6" xr:uid="{00000000-0002-0000-1F00-000000000000}">
      <formula1>$K$1:$K$3</formula1>
    </dataValidation>
    <dataValidation type="list" allowBlank="1" showInputMessage="1" showErrorMessage="1" errorTitle="Seleccione un valor de la lista" sqref="J7" xr:uid="{00000000-0002-0000-1F00-000001000000}">
      <formula1>$L$1:$L$2</formula1>
    </dataValidation>
    <dataValidation allowBlank="1" showInputMessage="1" showErrorMessage="1" errorTitle="Seleccionar un valor de la lista" sqref="E24:E27" xr:uid="{00000000-0002-0000-1F00-000002000000}"/>
  </dataValidations>
  <pageMargins left="0.7" right="0.7" top="0.75" bottom="0.75" header="0.3" footer="0.3"/>
  <pageSetup orientation="portrait" horizontalDpi="4294967293" verticalDpi="4294967293" r:id="rId1"/>
  <drawing r:id="rId2"/>
  <legacyDrawing r:id="rId3"/>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3" tint="0.39997558519241921"/>
  </sheetPr>
  <dimension ref="A1:R40"/>
  <sheetViews>
    <sheetView zoomScale="80" zoomScaleNormal="80" zoomScaleSheetLayoutView="70" workbookViewId="0">
      <selection activeCell="F6" sqref="F6:H7"/>
    </sheetView>
  </sheetViews>
  <sheetFormatPr baseColWidth="10" defaultColWidth="16.28515625" defaultRowHeight="12.75" x14ac:dyDescent="0.2"/>
  <cols>
    <col min="1" max="1" width="12.42578125" style="280" customWidth="1"/>
    <col min="2" max="2" width="9.5703125" style="280" customWidth="1"/>
    <col min="3" max="3" width="8.85546875" style="280" customWidth="1"/>
    <col min="4" max="4" width="8" style="280" customWidth="1"/>
    <col min="5" max="5" width="56.5703125" style="280" customWidth="1"/>
    <col min="6" max="6" width="16.28515625" style="280"/>
    <col min="7" max="8" width="14.5703125" style="280" customWidth="1"/>
    <col min="9" max="9" width="10.5703125" style="280" customWidth="1"/>
    <col min="10" max="10" width="11.42578125" style="280" customWidth="1"/>
    <col min="11" max="16384" width="16.28515625" style="280"/>
  </cols>
  <sheetData>
    <row r="1" spans="1:18" ht="15" thickBot="1" x14ac:dyDescent="0.25">
      <c r="A1" s="1995"/>
      <c r="B1" s="1860"/>
      <c r="C1" s="1860"/>
      <c r="D1" s="1860"/>
      <c r="E1" s="1860"/>
      <c r="F1" s="1860"/>
      <c r="G1" s="1860"/>
      <c r="H1" s="1860"/>
      <c r="I1" s="1860"/>
      <c r="J1" s="1861"/>
      <c r="K1" s="317"/>
      <c r="L1" s="317"/>
      <c r="M1" s="317"/>
    </row>
    <row r="2" spans="1:18" ht="14.25" x14ac:dyDescent="0.2">
      <c r="A2" s="1996"/>
      <c r="B2" s="1863" t="s">
        <v>378</v>
      </c>
      <c r="C2" s="1863"/>
      <c r="D2" s="1863"/>
      <c r="E2" s="1863"/>
      <c r="F2" s="1863"/>
      <c r="G2" s="1863"/>
      <c r="H2" s="1863"/>
      <c r="I2" s="1863"/>
      <c r="J2" s="1863"/>
      <c r="K2" s="317"/>
      <c r="L2" s="317"/>
      <c r="M2" s="317"/>
    </row>
    <row r="3" spans="1:18" ht="14.25" x14ac:dyDescent="0.2">
      <c r="A3" s="1997"/>
      <c r="B3" s="1864" t="s">
        <v>857</v>
      </c>
      <c r="C3" s="1864"/>
      <c r="D3" s="1864"/>
      <c r="E3" s="1864"/>
      <c r="F3" s="1864"/>
      <c r="G3" s="1864"/>
      <c r="H3" s="1864"/>
      <c r="I3" s="1864"/>
      <c r="J3" s="1864"/>
      <c r="K3" s="317"/>
      <c r="L3" s="317"/>
      <c r="M3" s="317"/>
    </row>
    <row r="4" spans="1:18" ht="15" thickBot="1" x14ac:dyDescent="0.25">
      <c r="A4" s="1998"/>
      <c r="B4" s="1864" t="s">
        <v>380</v>
      </c>
      <c r="C4" s="1864"/>
      <c r="D4" s="1864"/>
      <c r="E4" s="1864"/>
      <c r="F4" s="1864"/>
      <c r="G4" s="1864"/>
      <c r="H4" s="1864"/>
      <c r="I4" s="1864"/>
      <c r="J4" s="1864"/>
      <c r="M4" s="317"/>
    </row>
    <row r="5" spans="1:18" x14ac:dyDescent="0.2">
      <c r="A5" s="1865" t="s">
        <v>381</v>
      </c>
      <c r="B5" s="1866"/>
      <c r="C5" s="1866"/>
      <c r="D5" s="1866"/>
      <c r="E5" s="1866"/>
      <c r="F5" s="1866"/>
      <c r="G5" s="1866"/>
      <c r="H5" s="1866"/>
      <c r="I5" s="1866"/>
      <c r="J5" s="1867"/>
    </row>
    <row r="6" spans="1:18" ht="25.5" x14ac:dyDescent="0.2">
      <c r="A6" s="1523" t="s">
        <v>342</v>
      </c>
      <c r="B6" s="1853" t="s">
        <v>274</v>
      </c>
      <c r="C6" s="1854"/>
      <c r="D6" s="1855"/>
      <c r="E6" s="1531" t="s">
        <v>343</v>
      </c>
      <c r="F6" s="1525" t="s">
        <v>275</v>
      </c>
      <c r="G6" s="1526"/>
      <c r="H6" s="1527"/>
      <c r="I6" s="318" t="s">
        <v>382</v>
      </c>
      <c r="J6" s="319" t="s">
        <v>383</v>
      </c>
    </row>
    <row r="7" spans="1:18" ht="38.25" x14ac:dyDescent="0.2">
      <c r="A7" s="1524"/>
      <c r="B7" s="1856"/>
      <c r="C7" s="1857"/>
      <c r="D7" s="1858"/>
      <c r="E7" s="1532"/>
      <c r="F7" s="1528"/>
      <c r="G7" s="1529"/>
      <c r="H7" s="1530"/>
      <c r="I7" s="320" t="s">
        <v>384</v>
      </c>
      <c r="J7" s="513" t="s">
        <v>385</v>
      </c>
    </row>
    <row r="8" spans="1:18" x14ac:dyDescent="0.2">
      <c r="A8" s="1868"/>
      <c r="B8" s="1562"/>
      <c r="C8" s="1562"/>
      <c r="D8" s="1562"/>
      <c r="E8" s="1562"/>
      <c r="F8" s="1562"/>
      <c r="G8" s="1562"/>
      <c r="H8" s="1562"/>
      <c r="I8" s="1562"/>
      <c r="J8" s="1869"/>
    </row>
    <row r="9" spans="1:18" ht="25.5" x14ac:dyDescent="0.2">
      <c r="A9" s="321" t="s">
        <v>386</v>
      </c>
      <c r="B9" s="1990" t="s">
        <v>1059</v>
      </c>
      <c r="C9" s="1991"/>
      <c r="D9" s="1991"/>
      <c r="E9" s="1991"/>
      <c r="F9" s="1966"/>
      <c r="G9" s="322" t="s">
        <v>387</v>
      </c>
      <c r="H9" s="1992" t="s">
        <v>1060</v>
      </c>
      <c r="I9" s="1993"/>
      <c r="J9" s="2134"/>
    </row>
    <row r="10" spans="1:18" ht="112.5" customHeight="1" x14ac:dyDescent="0.2">
      <c r="A10" s="321" t="s">
        <v>388</v>
      </c>
      <c r="B10" s="1514" t="s">
        <v>655</v>
      </c>
      <c r="C10" s="1515"/>
      <c r="D10" s="1515"/>
      <c r="E10" s="1515"/>
      <c r="F10" s="1516"/>
      <c r="G10" s="322" t="s">
        <v>389</v>
      </c>
      <c r="H10" s="1999" t="s">
        <v>1061</v>
      </c>
      <c r="I10" s="2000"/>
      <c r="J10" s="2043"/>
    </row>
    <row r="11" spans="1:18" ht="61.5" customHeight="1" x14ac:dyDescent="0.2">
      <c r="A11" s="321" t="s">
        <v>390</v>
      </c>
      <c r="B11" s="1514" t="s">
        <v>1062</v>
      </c>
      <c r="C11" s="1515"/>
      <c r="D11" s="1515"/>
      <c r="E11" s="1515"/>
      <c r="F11" s="1516"/>
      <c r="G11" s="322" t="s">
        <v>391</v>
      </c>
      <c r="H11" s="1999" t="s">
        <v>1063</v>
      </c>
      <c r="I11" s="2000"/>
      <c r="J11" s="2043"/>
    </row>
    <row r="12" spans="1:18" ht="38.25" x14ac:dyDescent="0.2">
      <c r="A12" s="321" t="s">
        <v>392</v>
      </c>
      <c r="B12" s="1514" t="s">
        <v>1064</v>
      </c>
      <c r="C12" s="1515"/>
      <c r="D12" s="1515"/>
      <c r="E12" s="1515"/>
      <c r="F12" s="1516"/>
      <c r="G12" s="322" t="s">
        <v>393</v>
      </c>
      <c r="H12" s="1514" t="s">
        <v>1065</v>
      </c>
      <c r="I12" s="1515"/>
      <c r="J12" s="1516"/>
    </row>
    <row r="13" spans="1:18" ht="51" x14ac:dyDescent="0.2">
      <c r="A13" s="321" t="s">
        <v>394</v>
      </c>
      <c r="B13" s="1514" t="s">
        <v>1066</v>
      </c>
      <c r="C13" s="1515"/>
      <c r="D13" s="1515"/>
      <c r="E13" s="1515"/>
      <c r="F13" s="1516"/>
      <c r="G13" s="322" t="s">
        <v>395</v>
      </c>
      <c r="H13" s="1514" t="s">
        <v>795</v>
      </c>
      <c r="I13" s="1515"/>
      <c r="J13" s="1516"/>
    </row>
    <row r="14" spans="1:18" ht="15.75" x14ac:dyDescent="0.2">
      <c r="A14" s="1875" t="s">
        <v>396</v>
      </c>
      <c r="B14" s="1877">
        <v>1</v>
      </c>
      <c r="C14" s="1877"/>
      <c r="D14" s="1877"/>
      <c r="E14" s="1880" t="s">
        <v>397</v>
      </c>
      <c r="F14" s="1882">
        <v>1</v>
      </c>
      <c r="G14" s="1884" t="s">
        <v>398</v>
      </c>
      <c r="H14" s="1887" t="s">
        <v>1067</v>
      </c>
      <c r="I14" s="1888"/>
      <c r="J14" s="1889"/>
      <c r="P14" s="323"/>
      <c r="Q14" s="323"/>
      <c r="R14" s="323"/>
    </row>
    <row r="15" spans="1:18" ht="15.75" x14ac:dyDescent="0.2">
      <c r="A15" s="1875"/>
      <c r="B15" s="1878"/>
      <c r="C15" s="1878"/>
      <c r="D15" s="1878"/>
      <c r="E15" s="1880"/>
      <c r="F15" s="1882"/>
      <c r="G15" s="1885"/>
      <c r="H15" s="1890" t="s">
        <v>1068</v>
      </c>
      <c r="I15" s="1890"/>
      <c r="J15" s="1891"/>
      <c r="P15" s="323"/>
      <c r="Q15" s="323"/>
      <c r="R15" s="323"/>
    </row>
    <row r="16" spans="1:18" ht="16.5" thickBot="1" x14ac:dyDescent="0.25">
      <c r="A16" s="1876"/>
      <c r="B16" s="1879"/>
      <c r="C16" s="1879"/>
      <c r="D16" s="1879"/>
      <c r="E16" s="1881"/>
      <c r="F16" s="1883"/>
      <c r="G16" s="1886"/>
      <c r="H16" s="1892" t="s">
        <v>825</v>
      </c>
      <c r="I16" s="1892"/>
      <c r="J16" s="1893"/>
      <c r="P16" s="323"/>
      <c r="Q16" s="323"/>
      <c r="R16" s="323"/>
    </row>
    <row r="17" spans="1:18" x14ac:dyDescent="0.2">
      <c r="A17" s="324"/>
      <c r="B17" s="325"/>
      <c r="C17" s="326"/>
      <c r="D17" s="326"/>
      <c r="E17" s="324"/>
      <c r="F17" s="325"/>
      <c r="G17" s="324"/>
      <c r="H17" s="327"/>
      <c r="I17" s="327"/>
      <c r="J17" s="327"/>
      <c r="P17" s="323"/>
      <c r="Q17" s="323"/>
      <c r="R17" s="323"/>
    </row>
    <row r="18" spans="1:18" x14ac:dyDescent="0.2">
      <c r="A18" s="1894"/>
      <c r="B18" s="1895"/>
      <c r="C18" s="1895"/>
      <c r="D18" s="1895"/>
      <c r="E18" s="1895"/>
      <c r="F18" s="1895"/>
      <c r="G18" s="1895"/>
      <c r="H18" s="1895"/>
      <c r="I18" s="1895"/>
      <c r="J18" s="1896"/>
    </row>
    <row r="19" spans="1:18" x14ac:dyDescent="0.2">
      <c r="A19" s="1897"/>
      <c r="B19" s="1863" t="s">
        <v>378</v>
      </c>
      <c r="C19" s="1863"/>
      <c r="D19" s="1863"/>
      <c r="E19" s="1863"/>
      <c r="F19" s="1863"/>
      <c r="G19" s="1863"/>
      <c r="H19" s="1863"/>
      <c r="I19" s="1863"/>
      <c r="J19" s="1863"/>
    </row>
    <row r="20" spans="1:18" x14ac:dyDescent="0.2">
      <c r="A20" s="1897"/>
      <c r="B20" s="1864" t="s">
        <v>857</v>
      </c>
      <c r="C20" s="1864"/>
      <c r="D20" s="1864"/>
      <c r="E20" s="1864"/>
      <c r="F20" s="1864"/>
      <c r="G20" s="1864"/>
      <c r="H20" s="1864"/>
      <c r="I20" s="1864"/>
      <c r="J20" s="1864"/>
    </row>
    <row r="21" spans="1:18" ht="13.5" thickBot="1" x14ac:dyDescent="0.25">
      <c r="A21" s="1897"/>
      <c r="B21" s="2047" t="s">
        <v>380</v>
      </c>
      <c r="C21" s="2047"/>
      <c r="D21" s="2047"/>
      <c r="E21" s="2047"/>
      <c r="F21" s="2047"/>
      <c r="G21" s="2047"/>
      <c r="H21" s="2047"/>
      <c r="I21" s="2047"/>
      <c r="J21" s="2047"/>
    </row>
    <row r="22" spans="1:18" ht="13.5" thickBot="1" x14ac:dyDescent="0.25">
      <c r="A22" s="1570" t="s">
        <v>402</v>
      </c>
      <c r="B22" s="1571"/>
      <c r="C22" s="1571"/>
      <c r="D22" s="1571"/>
      <c r="E22" s="1571"/>
      <c r="F22" s="1571"/>
      <c r="G22" s="1571"/>
      <c r="H22" s="1571"/>
      <c r="I22" s="1571"/>
      <c r="J22" s="1572"/>
    </row>
    <row r="23" spans="1:18" ht="25.5" x14ac:dyDescent="0.2">
      <c r="A23" s="328" t="s">
        <v>403</v>
      </c>
      <c r="B23" s="329" t="s">
        <v>397</v>
      </c>
      <c r="C23" s="329" t="s">
        <v>404</v>
      </c>
      <c r="D23" s="330" t="s">
        <v>405</v>
      </c>
      <c r="E23" s="330" t="s">
        <v>406</v>
      </c>
      <c r="F23" s="1532" t="s">
        <v>407</v>
      </c>
      <c r="G23" s="1898"/>
      <c r="H23" s="330" t="s">
        <v>665</v>
      </c>
      <c r="I23" s="330" t="s">
        <v>666</v>
      </c>
      <c r="J23" s="331" t="s">
        <v>667</v>
      </c>
    </row>
    <row r="24" spans="1:18" ht="51" hidden="1" x14ac:dyDescent="0.2">
      <c r="A24" s="542">
        <v>2013</v>
      </c>
      <c r="B24" s="515" t="s">
        <v>866</v>
      </c>
      <c r="C24" s="515" t="s">
        <v>866</v>
      </c>
      <c r="D24" s="528" t="s">
        <v>866</v>
      </c>
      <c r="E24" s="543" t="s">
        <v>1069</v>
      </c>
      <c r="F24" s="2132" t="s">
        <v>1070</v>
      </c>
      <c r="G24" s="2133"/>
      <c r="H24" s="337" t="s">
        <v>1071</v>
      </c>
      <c r="I24" s="542">
        <v>2014</v>
      </c>
      <c r="J24" s="363" t="s">
        <v>1072</v>
      </c>
    </row>
    <row r="25" spans="1:18" ht="51" hidden="1" x14ac:dyDescent="0.2">
      <c r="A25" s="542">
        <v>2014</v>
      </c>
      <c r="B25" s="515" t="s">
        <v>866</v>
      </c>
      <c r="C25" s="515" t="s">
        <v>866</v>
      </c>
      <c r="D25" s="528" t="s">
        <v>866</v>
      </c>
      <c r="E25" s="543" t="s">
        <v>1069</v>
      </c>
      <c r="F25" s="2132" t="s">
        <v>1070</v>
      </c>
      <c r="G25" s="2133"/>
      <c r="H25" s="337" t="s">
        <v>1071</v>
      </c>
      <c r="I25" s="542">
        <v>2014</v>
      </c>
      <c r="J25" s="363" t="s">
        <v>1072</v>
      </c>
    </row>
    <row r="26" spans="1:18" ht="204.75" customHeight="1" x14ac:dyDescent="0.2">
      <c r="A26" s="544" t="s">
        <v>870</v>
      </c>
      <c r="B26" s="515">
        <v>1</v>
      </c>
      <c r="C26" s="545">
        <f>129/212</f>
        <v>0.60849056603773588</v>
      </c>
      <c r="D26" s="515">
        <f>(C26/B26)</f>
        <v>0.60849056603773588</v>
      </c>
      <c r="E26" s="366" t="s">
        <v>1073</v>
      </c>
      <c r="F26" s="2046" t="s">
        <v>1074</v>
      </c>
      <c r="G26" s="2046"/>
      <c r="H26" s="337" t="s">
        <v>1071</v>
      </c>
      <c r="I26" s="362">
        <v>41639</v>
      </c>
      <c r="J26" s="337" t="s">
        <v>874</v>
      </c>
    </row>
    <row r="27" spans="1:18" ht="204.75" customHeight="1" x14ac:dyDescent="0.2">
      <c r="A27" s="544" t="s">
        <v>1044</v>
      </c>
      <c r="B27" s="515">
        <v>1</v>
      </c>
      <c r="C27" s="516">
        <f>185/212</f>
        <v>0.87264150943396224</v>
      </c>
      <c r="D27" s="515">
        <f>(C27/B27)</f>
        <v>0.87264150943396224</v>
      </c>
      <c r="E27" s="366" t="s">
        <v>1075</v>
      </c>
      <c r="F27" s="2046" t="s">
        <v>1074</v>
      </c>
      <c r="G27" s="2046"/>
      <c r="H27" s="337" t="s">
        <v>1071</v>
      </c>
      <c r="I27" s="362">
        <v>42004</v>
      </c>
      <c r="J27" s="337" t="s">
        <v>874</v>
      </c>
    </row>
    <row r="28" spans="1:18" ht="206.25" customHeight="1" x14ac:dyDescent="0.2">
      <c r="A28" s="544" t="s">
        <v>911</v>
      </c>
      <c r="B28" s="515">
        <v>1</v>
      </c>
      <c r="C28" s="516">
        <f>213/213</f>
        <v>1</v>
      </c>
      <c r="D28" s="515">
        <f>(C28/B28)</f>
        <v>1</v>
      </c>
      <c r="E28" s="366" t="s">
        <v>1076</v>
      </c>
      <c r="F28" s="2131" t="s">
        <v>1077</v>
      </c>
      <c r="G28" s="2131"/>
      <c r="H28" s="337" t="s">
        <v>1071</v>
      </c>
      <c r="I28" s="362">
        <v>42369</v>
      </c>
      <c r="J28" s="337" t="s">
        <v>881</v>
      </c>
    </row>
    <row r="29" spans="1:18" ht="234.75" customHeight="1" x14ac:dyDescent="0.2">
      <c r="A29" s="544" t="s">
        <v>882</v>
      </c>
      <c r="B29" s="515">
        <v>1</v>
      </c>
      <c r="C29" s="516">
        <f>213/213</f>
        <v>1</v>
      </c>
      <c r="D29" s="515">
        <f>(C29/B29)</f>
        <v>1</v>
      </c>
      <c r="E29" s="500" t="s">
        <v>1078</v>
      </c>
      <c r="F29" s="1984" t="s">
        <v>1079</v>
      </c>
      <c r="G29" s="1985"/>
      <c r="H29" s="337" t="s">
        <v>1071</v>
      </c>
      <c r="I29" s="362">
        <v>42735</v>
      </c>
      <c r="J29" s="337" t="s">
        <v>874</v>
      </c>
    </row>
    <row r="30" spans="1:18" customFormat="1" ht="378.75" customHeight="1" x14ac:dyDescent="0.2">
      <c r="A30" s="469" t="s">
        <v>885</v>
      </c>
      <c r="B30" s="515">
        <v>1</v>
      </c>
      <c r="C30" s="516">
        <f>213/213</f>
        <v>1</v>
      </c>
      <c r="D30" s="515">
        <f>(C30/B30)</f>
        <v>1</v>
      </c>
      <c r="E30" s="475" t="s">
        <v>1080</v>
      </c>
      <c r="F30" s="1972" t="s">
        <v>1081</v>
      </c>
      <c r="G30" s="1755"/>
      <c r="H30" s="442" t="s">
        <v>1071</v>
      </c>
      <c r="I30" s="582">
        <v>43100</v>
      </c>
      <c r="J30" s="573" t="s">
        <v>874</v>
      </c>
    </row>
    <row r="31" spans="1:18" customFormat="1" ht="171.75" customHeight="1" x14ac:dyDescent="0.2">
      <c r="A31" s="469" t="s">
        <v>917</v>
      </c>
      <c r="B31" s="515">
        <v>1</v>
      </c>
      <c r="C31" s="516">
        <v>1</v>
      </c>
      <c r="D31" s="515">
        <v>1</v>
      </c>
      <c r="E31" s="475" t="s">
        <v>1082</v>
      </c>
      <c r="F31" s="1972" t="s">
        <v>1083</v>
      </c>
      <c r="G31" s="1973"/>
      <c r="H31" s="442" t="s">
        <v>1071</v>
      </c>
      <c r="I31" s="582">
        <v>43465</v>
      </c>
      <c r="J31" s="573" t="s">
        <v>874</v>
      </c>
    </row>
    <row r="32" spans="1:18" customFormat="1" ht="177" customHeight="1" x14ac:dyDescent="0.2">
      <c r="A32" s="469" t="s">
        <v>889</v>
      </c>
      <c r="B32" s="948">
        <v>212</v>
      </c>
      <c r="C32" s="948">
        <v>212</v>
      </c>
      <c r="D32" s="943">
        <f>(C32/B32)</f>
        <v>1</v>
      </c>
      <c r="E32" s="584" t="s">
        <v>1084</v>
      </c>
      <c r="F32" s="1972" t="s">
        <v>1085</v>
      </c>
      <c r="G32" s="1755"/>
      <c r="H32" s="442" t="s">
        <v>1071</v>
      </c>
      <c r="I32" s="582">
        <v>43830</v>
      </c>
      <c r="J32" s="573" t="s">
        <v>874</v>
      </c>
    </row>
    <row r="33" spans="1:10" customFormat="1" ht="208.5" customHeight="1" x14ac:dyDescent="0.2">
      <c r="A33" s="469" t="s">
        <v>892</v>
      </c>
      <c r="B33" s="948">
        <v>212</v>
      </c>
      <c r="C33" s="948">
        <v>212</v>
      </c>
      <c r="D33" s="943">
        <f>(C33/B33)</f>
        <v>1</v>
      </c>
      <c r="E33" s="584" t="s">
        <v>1086</v>
      </c>
      <c r="F33" s="1972" t="s">
        <v>1087</v>
      </c>
      <c r="G33" s="1755"/>
      <c r="H33" s="442" t="s">
        <v>1071</v>
      </c>
      <c r="I33" s="582">
        <v>44196</v>
      </c>
      <c r="J33" s="573" t="s">
        <v>874</v>
      </c>
    </row>
    <row r="34" spans="1:10" customFormat="1" ht="157.5" customHeight="1" x14ac:dyDescent="0.2">
      <c r="A34" s="1163" t="s">
        <v>895</v>
      </c>
      <c r="B34" s="1164">
        <v>211</v>
      </c>
      <c r="C34" s="1164">
        <v>170</v>
      </c>
      <c r="D34" s="1142">
        <f>(C34/B34)</f>
        <v>0.80568720379146919</v>
      </c>
      <c r="E34" s="1149" t="s">
        <v>1088</v>
      </c>
      <c r="F34" s="2129" t="s">
        <v>1089</v>
      </c>
      <c r="G34" s="2130"/>
      <c r="H34" s="1143" t="s">
        <v>1071</v>
      </c>
      <c r="I34" s="1139">
        <v>44561</v>
      </c>
      <c r="J34" s="1138" t="s">
        <v>874</v>
      </c>
    </row>
    <row r="35" spans="1:10" customFormat="1" x14ac:dyDescent="0.2">
      <c r="A35" s="659"/>
      <c r="B35" s="546"/>
      <c r="C35" s="546"/>
      <c r="D35" s="546"/>
      <c r="E35" s="10"/>
      <c r="F35" s="660"/>
      <c r="G35" s="660"/>
      <c r="H35" s="31"/>
      <c r="I35" s="32"/>
      <c r="J35" s="29"/>
    </row>
    <row r="36" spans="1:10" x14ac:dyDescent="0.2">
      <c r="A36" s="306"/>
      <c r="B36" s="306"/>
      <c r="C36" s="306"/>
      <c r="D36" s="306"/>
      <c r="E36" s="306"/>
      <c r="F36" s="306"/>
      <c r="G36" s="306"/>
      <c r="H36" s="306"/>
      <c r="I36" s="306"/>
      <c r="J36" s="306"/>
    </row>
    <row r="37" spans="1:10" x14ac:dyDescent="0.2">
      <c r="A37" s="306"/>
      <c r="B37" s="306"/>
      <c r="C37" s="306"/>
      <c r="D37" s="306"/>
      <c r="E37" s="306"/>
      <c r="F37" s="306"/>
      <c r="G37" s="306"/>
      <c r="H37" s="306"/>
      <c r="I37" s="306"/>
      <c r="J37" s="306"/>
    </row>
    <row r="38" spans="1:10" x14ac:dyDescent="0.2">
      <c r="A38" s="306"/>
      <c r="B38" s="306"/>
      <c r="C38" s="306"/>
      <c r="D38" s="306"/>
      <c r="E38" s="306"/>
      <c r="F38" s="306"/>
      <c r="G38" s="306"/>
      <c r="H38" s="306"/>
      <c r="I38" s="306"/>
      <c r="J38" s="306"/>
    </row>
    <row r="39" spans="1:10" x14ac:dyDescent="0.2">
      <c r="A39" s="306"/>
      <c r="B39" s="306"/>
      <c r="C39" s="306"/>
      <c r="D39" s="306"/>
      <c r="E39" s="306"/>
      <c r="F39" s="306"/>
      <c r="G39" s="306"/>
      <c r="H39" s="306"/>
      <c r="I39" s="306"/>
      <c r="J39" s="306"/>
    </row>
    <row r="40" spans="1:10" x14ac:dyDescent="0.2">
      <c r="A40" s="306"/>
      <c r="B40" s="306"/>
      <c r="C40" s="306"/>
      <c r="D40" s="306"/>
      <c r="E40" s="306"/>
      <c r="F40" s="306"/>
      <c r="G40" s="306"/>
      <c r="H40" s="306"/>
      <c r="I40" s="306"/>
      <c r="J40" s="306"/>
    </row>
  </sheetData>
  <mergeCells count="47">
    <mergeCell ref="A1:J1"/>
    <mergeCell ref="A2:A4"/>
    <mergeCell ref="B2:J2"/>
    <mergeCell ref="B3:J3"/>
    <mergeCell ref="B4:J4"/>
    <mergeCell ref="A5:J5"/>
    <mergeCell ref="F6:H7"/>
    <mergeCell ref="A8:J8"/>
    <mergeCell ref="B9:F9"/>
    <mergeCell ref="H9:J9"/>
    <mergeCell ref="B10:F10"/>
    <mergeCell ref="H10:J10"/>
    <mergeCell ref="A6:A7"/>
    <mergeCell ref="B6:D7"/>
    <mergeCell ref="E6:E7"/>
    <mergeCell ref="B11:F11"/>
    <mergeCell ref="H11:J11"/>
    <mergeCell ref="B12:F12"/>
    <mergeCell ref="H12:J12"/>
    <mergeCell ref="B13:F13"/>
    <mergeCell ref="H13:J13"/>
    <mergeCell ref="A14:A16"/>
    <mergeCell ref="B14:D16"/>
    <mergeCell ref="E14:E16"/>
    <mergeCell ref="F14:F16"/>
    <mergeCell ref="G14:G16"/>
    <mergeCell ref="H14:J14"/>
    <mergeCell ref="H15:J15"/>
    <mergeCell ref="H16:J16"/>
    <mergeCell ref="F28:G28"/>
    <mergeCell ref="F31:G31"/>
    <mergeCell ref="A18:J18"/>
    <mergeCell ref="A19:A21"/>
    <mergeCell ref="B19:J19"/>
    <mergeCell ref="B20:J20"/>
    <mergeCell ref="B21:J21"/>
    <mergeCell ref="A22:J22"/>
    <mergeCell ref="F23:G23"/>
    <mergeCell ref="F24:G24"/>
    <mergeCell ref="F25:G25"/>
    <mergeCell ref="F26:G26"/>
    <mergeCell ref="F27:G27"/>
    <mergeCell ref="F34:G34"/>
    <mergeCell ref="F33:G33"/>
    <mergeCell ref="F32:G32"/>
    <mergeCell ref="F30:G30"/>
    <mergeCell ref="F29:G29"/>
  </mergeCells>
  <conditionalFormatting sqref="C26:C29">
    <cfRule type="colorScale" priority="1">
      <colorScale>
        <cfvo type="min"/>
        <cfvo type="percentile" val="50"/>
        <cfvo type="max"/>
        <color rgb="FFF8696B"/>
        <color rgb="FFFFEB84"/>
        <color rgb="FF63BE7B"/>
      </colorScale>
    </cfRule>
  </conditionalFormatting>
  <dataValidations count="1">
    <dataValidation allowBlank="1" showInputMessage="1" showErrorMessage="1" errorTitle="Seleccionar un valor de la lista" sqref="E24:E28" xr:uid="{00000000-0002-0000-2000-000000000000}"/>
  </dataValidations>
  <pageMargins left="0.59055118110236215" right="0.59055118110236215" top="0.59055118110236215" bottom="0.59055118110236215" header="0.31496062992125984" footer="0.31496062992125984"/>
  <pageSetup scale="80" orientation="landscape" horizontalDpi="4294967292" verticalDpi="300" r:id="rId1"/>
  <rowBreaks count="2" manualBreakCount="2">
    <brk id="16" max="9" man="1"/>
    <brk id="27" max="9" man="1"/>
  </rowBreaks>
  <drawing r:id="rId2"/>
  <legacyDrawing r:id="rId3"/>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9900FF"/>
  </sheetPr>
  <dimension ref="A1:P60"/>
  <sheetViews>
    <sheetView showGridLines="0" topLeftCell="A33" zoomScaleNormal="100" workbookViewId="0">
      <selection activeCell="N36" sqref="N36"/>
    </sheetView>
  </sheetViews>
  <sheetFormatPr baseColWidth="10" defaultColWidth="11.42578125" defaultRowHeight="12.75" x14ac:dyDescent="0.2"/>
  <cols>
    <col min="1" max="1" width="20.7109375" style="280" customWidth="1"/>
    <col min="2" max="2" width="10" style="280" customWidth="1"/>
    <col min="3" max="4" width="9.85546875" style="280" customWidth="1"/>
    <col min="5" max="5" width="31" style="281" customWidth="1"/>
    <col min="6" max="6" width="11.7109375" style="280" customWidth="1"/>
    <col min="7" max="7" width="18.28515625" style="280" customWidth="1"/>
    <col min="8" max="8" width="16.85546875" style="280" customWidth="1"/>
    <col min="9" max="9" width="16.140625" style="280" customWidth="1"/>
    <col min="10" max="10" width="18" style="280" customWidth="1"/>
    <col min="11" max="12" width="11.42578125" style="280" hidden="1" customWidth="1"/>
    <col min="13" max="13" width="11.42578125" style="280"/>
    <col min="14" max="14" width="13.5703125" style="280" bestFit="1" customWidth="1"/>
    <col min="15" max="15" width="16.5703125" style="280" customWidth="1"/>
    <col min="16" max="19" width="11.42578125" style="280"/>
    <col min="20" max="20" width="16.42578125" style="280" customWidth="1"/>
    <col min="21" max="16384" width="11.42578125" style="280"/>
  </cols>
  <sheetData>
    <row r="1" spans="1:15" x14ac:dyDescent="0.2">
      <c r="A1" s="1508"/>
      <c r="B1" s="1509"/>
      <c r="C1" s="1509"/>
      <c r="D1" s="1509"/>
      <c r="E1" s="1509"/>
      <c r="F1" s="1509"/>
      <c r="G1" s="1509"/>
      <c r="H1" s="1509"/>
      <c r="I1" s="1509"/>
      <c r="J1" s="1510"/>
      <c r="K1" s="280" t="s">
        <v>1090</v>
      </c>
      <c r="L1" s="280" t="s">
        <v>267</v>
      </c>
    </row>
    <row r="2" spans="1:15" ht="23.45" customHeight="1" x14ac:dyDescent="0.2">
      <c r="A2" s="1511"/>
      <c r="B2" s="1514" t="s">
        <v>378</v>
      </c>
      <c r="C2" s="1515"/>
      <c r="D2" s="1515"/>
      <c r="E2" s="1515"/>
      <c r="F2" s="1515"/>
      <c r="G2" s="1515"/>
      <c r="H2" s="1515"/>
      <c r="I2" s="1515"/>
      <c r="J2" s="1516"/>
      <c r="K2" s="280" t="s">
        <v>1091</v>
      </c>
      <c r="L2" s="280" t="s">
        <v>385</v>
      </c>
    </row>
    <row r="3" spans="1:15" ht="23.45" customHeight="1" x14ac:dyDescent="0.2">
      <c r="A3" s="1512"/>
      <c r="B3" s="1517" t="s">
        <v>1092</v>
      </c>
      <c r="C3" s="1518"/>
      <c r="D3" s="1518"/>
      <c r="E3" s="1518"/>
      <c r="F3" s="1518"/>
      <c r="G3" s="1518"/>
      <c r="H3" s="1518"/>
      <c r="I3" s="1518"/>
      <c r="J3" s="1519"/>
      <c r="K3" s="280" t="s">
        <v>383</v>
      </c>
      <c r="O3" s="317"/>
    </row>
    <row r="4" spans="1:15" ht="23.45" customHeight="1" x14ac:dyDescent="0.2">
      <c r="A4" s="1513"/>
      <c r="B4" s="1517" t="s">
        <v>380</v>
      </c>
      <c r="C4" s="1518"/>
      <c r="D4" s="1518"/>
      <c r="E4" s="1518"/>
      <c r="F4" s="1518"/>
      <c r="G4" s="1518"/>
      <c r="H4" s="1518"/>
      <c r="I4" s="1518"/>
      <c r="J4" s="1519"/>
    </row>
    <row r="5" spans="1:15" ht="15.75" customHeight="1" x14ac:dyDescent="0.2">
      <c r="A5" s="1520" t="s">
        <v>381</v>
      </c>
      <c r="B5" s="1521"/>
      <c r="C5" s="1521"/>
      <c r="D5" s="1521"/>
      <c r="E5" s="1521"/>
      <c r="F5" s="1521"/>
      <c r="G5" s="1521"/>
      <c r="H5" s="1521"/>
      <c r="I5" s="1521"/>
      <c r="J5" s="1522"/>
    </row>
    <row r="6" spans="1:15" ht="29.25" customHeight="1" x14ac:dyDescent="0.2">
      <c r="A6" s="1523" t="s">
        <v>342</v>
      </c>
      <c r="B6" s="1853" t="s">
        <v>364</v>
      </c>
      <c r="C6" s="1854"/>
      <c r="D6" s="1855"/>
      <c r="E6" s="1531" t="s">
        <v>343</v>
      </c>
      <c r="F6" s="1525" t="s">
        <v>278</v>
      </c>
      <c r="G6" s="1526"/>
      <c r="H6" s="1527"/>
      <c r="I6" s="318" t="s">
        <v>382</v>
      </c>
      <c r="J6" s="423" t="s">
        <v>383</v>
      </c>
    </row>
    <row r="7" spans="1:15" ht="29.25" customHeight="1" x14ac:dyDescent="0.2">
      <c r="A7" s="1524"/>
      <c r="B7" s="1856"/>
      <c r="C7" s="1857"/>
      <c r="D7" s="1858"/>
      <c r="E7" s="1532"/>
      <c r="F7" s="1528"/>
      <c r="G7" s="1529"/>
      <c r="H7" s="1530"/>
      <c r="I7" s="320" t="s">
        <v>384</v>
      </c>
      <c r="J7" s="424" t="s">
        <v>385</v>
      </c>
    </row>
    <row r="8" spans="1:15" x14ac:dyDescent="0.2">
      <c r="A8" s="1868"/>
      <c r="B8" s="1562"/>
      <c r="C8" s="1562"/>
      <c r="D8" s="1562"/>
      <c r="E8" s="1562"/>
      <c r="F8" s="1562"/>
      <c r="G8" s="1562"/>
      <c r="H8" s="1562"/>
      <c r="I8" s="1562"/>
      <c r="J8" s="1869"/>
    </row>
    <row r="9" spans="1:15" ht="107.25" customHeight="1" x14ac:dyDescent="0.2">
      <c r="A9" s="321" t="s">
        <v>386</v>
      </c>
      <c r="B9" s="1502" t="s">
        <v>1093</v>
      </c>
      <c r="C9" s="1503"/>
      <c r="D9" s="1503"/>
      <c r="E9" s="1503"/>
      <c r="F9" s="1504"/>
      <c r="G9" s="322" t="s">
        <v>387</v>
      </c>
      <c r="H9" s="1502" t="s">
        <v>1094</v>
      </c>
      <c r="I9" s="1503"/>
      <c r="J9" s="1504"/>
    </row>
    <row r="10" spans="1:15" ht="63.75" customHeight="1" x14ac:dyDescent="0.2">
      <c r="A10" s="321" t="s">
        <v>388</v>
      </c>
      <c r="B10" s="1502" t="s">
        <v>1095</v>
      </c>
      <c r="C10" s="1503"/>
      <c r="D10" s="1503"/>
      <c r="E10" s="1503"/>
      <c r="F10" s="1504"/>
      <c r="G10" s="322" t="s">
        <v>389</v>
      </c>
      <c r="H10" s="1502" t="s">
        <v>1096</v>
      </c>
      <c r="I10" s="1503"/>
      <c r="J10" s="1504"/>
    </row>
    <row r="11" spans="1:15" ht="130.5" customHeight="1" x14ac:dyDescent="0.2">
      <c r="A11" s="321" t="s">
        <v>390</v>
      </c>
      <c r="B11" s="2135" t="s">
        <v>1097</v>
      </c>
      <c r="C11" s="2136"/>
      <c r="D11" s="2136"/>
      <c r="E11" s="2136"/>
      <c r="F11" s="2137"/>
      <c r="G11" s="322" t="s">
        <v>391</v>
      </c>
      <c r="H11" s="1502" t="s">
        <v>1098</v>
      </c>
      <c r="I11" s="1503"/>
      <c r="J11" s="1504"/>
    </row>
    <row r="12" spans="1:15" ht="64.5" customHeight="1" x14ac:dyDescent="0.2">
      <c r="A12" s="321" t="s">
        <v>392</v>
      </c>
      <c r="B12" s="1502" t="s">
        <v>1099</v>
      </c>
      <c r="C12" s="1503"/>
      <c r="D12" s="1503"/>
      <c r="E12" s="1503"/>
      <c r="F12" s="1504"/>
      <c r="G12" s="322" t="s">
        <v>393</v>
      </c>
      <c r="H12" s="1502" t="s">
        <v>1100</v>
      </c>
      <c r="I12" s="1503"/>
      <c r="J12" s="1504"/>
    </row>
    <row r="13" spans="1:15" ht="81.75" customHeight="1" x14ac:dyDescent="0.2">
      <c r="A13" s="321" t="s">
        <v>394</v>
      </c>
      <c r="B13" s="1502" t="s">
        <v>1101</v>
      </c>
      <c r="C13" s="1503"/>
      <c r="D13" s="1503"/>
      <c r="E13" s="1503"/>
      <c r="F13" s="1504"/>
      <c r="G13" s="322" t="s">
        <v>395</v>
      </c>
      <c r="H13" s="1502" t="s">
        <v>1102</v>
      </c>
      <c r="I13" s="1503"/>
      <c r="J13" s="1504"/>
    </row>
    <row r="14" spans="1:15" ht="15.75" customHeight="1" x14ac:dyDescent="0.2">
      <c r="A14" s="1523" t="s">
        <v>396</v>
      </c>
      <c r="B14" s="2142" t="s">
        <v>866</v>
      </c>
      <c r="C14" s="1877"/>
      <c r="D14" s="2143"/>
      <c r="E14" s="1531" t="s">
        <v>397</v>
      </c>
      <c r="F14" s="2149">
        <v>5.0000000000000001E-3</v>
      </c>
      <c r="G14" s="1531" t="s">
        <v>398</v>
      </c>
      <c r="H14" s="1887" t="s">
        <v>1103</v>
      </c>
      <c r="I14" s="1888"/>
      <c r="J14" s="1889"/>
    </row>
    <row r="15" spans="1:15" ht="15.75" customHeight="1" x14ac:dyDescent="0.2">
      <c r="A15" s="1537"/>
      <c r="B15" s="2144"/>
      <c r="C15" s="1878"/>
      <c r="D15" s="2145"/>
      <c r="E15" s="1547"/>
      <c r="F15" s="2150"/>
      <c r="G15" s="1547"/>
      <c r="H15" s="2152" t="s">
        <v>1104</v>
      </c>
      <c r="I15" s="2153"/>
      <c r="J15" s="2154"/>
    </row>
    <row r="16" spans="1:15" ht="16.5" customHeight="1" thickBot="1" x14ac:dyDescent="0.25">
      <c r="A16" s="2141"/>
      <c r="B16" s="2146"/>
      <c r="C16" s="1879"/>
      <c r="D16" s="2147"/>
      <c r="E16" s="2148"/>
      <c r="F16" s="2151"/>
      <c r="G16" s="2148"/>
      <c r="H16" s="2155" t="s">
        <v>1105</v>
      </c>
      <c r="I16" s="2156"/>
      <c r="J16" s="2157"/>
    </row>
    <row r="17" spans="1:10" ht="13.5" thickBot="1" x14ac:dyDescent="0.25">
      <c r="A17" s="2138"/>
      <c r="B17" s="2139"/>
      <c r="C17" s="2139"/>
      <c r="D17" s="2139"/>
      <c r="E17" s="2139"/>
      <c r="F17" s="2139"/>
      <c r="G17" s="2139"/>
      <c r="H17" s="2139"/>
      <c r="I17" s="2139"/>
      <c r="J17" s="2140"/>
    </row>
    <row r="18" spans="1:10" ht="24.95" customHeight="1" x14ac:dyDescent="0.2"/>
    <row r="19" spans="1:10" ht="24.95" customHeight="1" x14ac:dyDescent="0.2"/>
    <row r="20" spans="1:10" ht="34.5" customHeight="1" x14ac:dyDescent="0.2">
      <c r="A20" s="1702"/>
      <c r="B20" s="1617" t="s">
        <v>378</v>
      </c>
      <c r="C20" s="1617"/>
      <c r="D20" s="1617"/>
      <c r="E20" s="1617"/>
      <c r="F20" s="1617"/>
      <c r="G20" s="1617"/>
      <c r="H20" s="1617"/>
      <c r="I20" s="1617"/>
      <c r="J20" s="1617"/>
    </row>
    <row r="21" spans="1:10" ht="24.95" customHeight="1" x14ac:dyDescent="0.2">
      <c r="A21" s="1702"/>
      <c r="B21" s="1618" t="s">
        <v>1092</v>
      </c>
      <c r="C21" s="1619"/>
      <c r="D21" s="1619"/>
      <c r="E21" s="1619"/>
      <c r="F21" s="1619"/>
      <c r="G21" s="1619"/>
      <c r="H21" s="1619"/>
      <c r="I21" s="1619"/>
      <c r="J21" s="1619"/>
    </row>
    <row r="22" spans="1:10" ht="24.95" customHeight="1" thickBot="1" x14ac:dyDescent="0.25">
      <c r="A22" s="1702"/>
      <c r="B22" s="1619" t="s">
        <v>380</v>
      </c>
      <c r="C22" s="1619"/>
      <c r="D22" s="1619"/>
      <c r="E22" s="1619"/>
      <c r="F22" s="1619"/>
      <c r="G22" s="1619"/>
      <c r="H22" s="1619"/>
      <c r="I22" s="1619"/>
      <c r="J22" s="1619"/>
    </row>
    <row r="23" spans="1:10" ht="24.95" customHeight="1" thickBot="1" x14ac:dyDescent="0.25">
      <c r="A23" s="1620" t="s">
        <v>402</v>
      </c>
      <c r="B23" s="1621"/>
      <c r="C23" s="1621"/>
      <c r="D23" s="1621"/>
      <c r="E23" s="1621"/>
      <c r="F23" s="1621"/>
      <c r="G23" s="1621"/>
      <c r="H23" s="1621"/>
      <c r="I23" s="1621"/>
      <c r="J23" s="1622"/>
    </row>
    <row r="24" spans="1:10" ht="61.5" customHeight="1" thickBot="1" x14ac:dyDescent="0.25">
      <c r="A24" s="397" t="s">
        <v>403</v>
      </c>
      <c r="B24" s="395" t="s">
        <v>397</v>
      </c>
      <c r="C24" s="395" t="s">
        <v>404</v>
      </c>
      <c r="D24" s="396" t="s">
        <v>405</v>
      </c>
      <c r="E24" s="396" t="s">
        <v>406</v>
      </c>
      <c r="F24" s="1724" t="s">
        <v>407</v>
      </c>
      <c r="G24" s="1725"/>
      <c r="H24" s="34" t="s">
        <v>21</v>
      </c>
      <c r="I24" s="34" t="s">
        <v>22</v>
      </c>
      <c r="J24" s="394" t="s">
        <v>23</v>
      </c>
    </row>
    <row r="25" spans="1:10" ht="192" customHeight="1" thickBot="1" x14ac:dyDescent="0.25">
      <c r="A25" s="192">
        <v>2012</v>
      </c>
      <c r="B25" s="1086">
        <v>5.0000000000000001E-3</v>
      </c>
      <c r="C25" s="964">
        <v>1E-4</v>
      </c>
      <c r="D25" s="194">
        <v>1</v>
      </c>
      <c r="E25" s="199" t="s">
        <v>1106</v>
      </c>
      <c r="F25" s="1720" t="s">
        <v>1107</v>
      </c>
      <c r="G25" s="1740"/>
      <c r="H25" s="176" t="s">
        <v>1108</v>
      </c>
      <c r="I25" s="176" t="s">
        <v>1109</v>
      </c>
      <c r="J25" s="193"/>
    </row>
    <row r="26" spans="1:10" ht="209.25" customHeight="1" thickBot="1" x14ac:dyDescent="0.25">
      <c r="A26" s="192">
        <v>2013</v>
      </c>
      <c r="B26" s="1086">
        <v>5.0000000000000001E-3</v>
      </c>
      <c r="C26" s="964">
        <v>1E-4</v>
      </c>
      <c r="D26" s="194">
        <v>1</v>
      </c>
      <c r="E26" s="199" t="s">
        <v>1106</v>
      </c>
      <c r="F26" s="1720" t="s">
        <v>1107</v>
      </c>
      <c r="G26" s="1740"/>
      <c r="H26" s="176" t="s">
        <v>1108</v>
      </c>
      <c r="I26" s="176" t="s">
        <v>1109</v>
      </c>
      <c r="J26" s="193"/>
    </row>
    <row r="27" spans="1:10" ht="207.75" customHeight="1" thickBot="1" x14ac:dyDescent="0.25">
      <c r="A27" s="192">
        <v>2014</v>
      </c>
      <c r="B27" s="1086">
        <v>5.0000000000000001E-3</v>
      </c>
      <c r="C27" s="964">
        <v>1E-4</v>
      </c>
      <c r="D27" s="194">
        <v>1</v>
      </c>
      <c r="E27" s="199" t="s">
        <v>1106</v>
      </c>
      <c r="F27" s="1720" t="s">
        <v>1107</v>
      </c>
      <c r="G27" s="1740"/>
      <c r="H27" s="176" t="s">
        <v>1108</v>
      </c>
      <c r="I27" s="176" t="s">
        <v>1109</v>
      </c>
      <c r="J27" s="193"/>
    </row>
    <row r="28" spans="1:10" ht="137.25" customHeight="1" thickBot="1" x14ac:dyDescent="0.25">
      <c r="A28" s="192">
        <v>2015</v>
      </c>
      <c r="B28" s="1086">
        <v>5.0000000000000001E-3</v>
      </c>
      <c r="C28" s="964">
        <v>1E-4</v>
      </c>
      <c r="D28" s="194">
        <v>1</v>
      </c>
      <c r="E28" s="199" t="s">
        <v>1110</v>
      </c>
      <c r="F28" s="1720" t="s">
        <v>1107</v>
      </c>
      <c r="G28" s="1740"/>
      <c r="H28" s="176" t="s">
        <v>1108</v>
      </c>
      <c r="I28" s="176" t="s">
        <v>1109</v>
      </c>
      <c r="J28" s="195"/>
    </row>
    <row r="29" spans="1:10" ht="180.75" customHeight="1" thickBot="1" x14ac:dyDescent="0.25">
      <c r="A29" s="192">
        <v>2016</v>
      </c>
      <c r="B29" s="1086">
        <v>5.0000000000000001E-3</v>
      </c>
      <c r="C29" s="964">
        <v>1E-4</v>
      </c>
      <c r="D29" s="194">
        <v>1</v>
      </c>
      <c r="E29" s="199" t="s">
        <v>1106</v>
      </c>
      <c r="F29" s="1720" t="s">
        <v>1107</v>
      </c>
      <c r="G29" s="1740"/>
      <c r="H29" s="176" t="s">
        <v>1108</v>
      </c>
      <c r="I29" s="176" t="s">
        <v>1109</v>
      </c>
      <c r="J29" s="195"/>
    </row>
    <row r="30" spans="1:10" ht="123" customHeight="1" thickBot="1" x14ac:dyDescent="0.25">
      <c r="A30" s="192">
        <v>2017</v>
      </c>
      <c r="B30" s="1086">
        <v>5.0000000000000001E-3</v>
      </c>
      <c r="C30" s="964">
        <v>1E-4</v>
      </c>
      <c r="D30" s="194">
        <v>1</v>
      </c>
      <c r="E30" s="199" t="s">
        <v>1106</v>
      </c>
      <c r="F30" s="1720" t="s">
        <v>1111</v>
      </c>
      <c r="G30" s="1740"/>
      <c r="H30" s="176" t="s">
        <v>1108</v>
      </c>
      <c r="I30" s="176" t="s">
        <v>1109</v>
      </c>
      <c r="J30" s="195"/>
    </row>
    <row r="31" spans="1:10" ht="183" customHeight="1" x14ac:dyDescent="0.2">
      <c r="A31" s="215">
        <v>2018</v>
      </c>
      <c r="B31" s="1372">
        <v>5.0000000000000001E-3</v>
      </c>
      <c r="C31" s="1373">
        <v>1E-4</v>
      </c>
      <c r="D31" s="841">
        <v>1</v>
      </c>
      <c r="E31" s="773" t="s">
        <v>1106</v>
      </c>
      <c r="F31" s="1722" t="s">
        <v>1107</v>
      </c>
      <c r="G31" s="1739"/>
      <c r="H31" s="216" t="s">
        <v>1108</v>
      </c>
      <c r="I31" s="216" t="s">
        <v>1109</v>
      </c>
      <c r="J31" s="797"/>
    </row>
    <row r="32" spans="1:10" ht="208.5" customHeight="1" x14ac:dyDescent="0.2">
      <c r="A32" s="577">
        <v>2019</v>
      </c>
      <c r="B32" s="643">
        <v>0.05</v>
      </c>
      <c r="C32" s="1021">
        <v>0.01</v>
      </c>
      <c r="D32" s="643">
        <v>1</v>
      </c>
      <c r="E32" s="622" t="s">
        <v>1112</v>
      </c>
      <c r="F32" s="1611" t="s">
        <v>1113</v>
      </c>
      <c r="G32" s="1612"/>
      <c r="H32" s="442" t="s">
        <v>1108</v>
      </c>
      <c r="I32" s="442" t="s">
        <v>1109</v>
      </c>
      <c r="J32" s="578"/>
    </row>
    <row r="33" spans="1:14" ht="195.75" customHeight="1" x14ac:dyDescent="0.2">
      <c r="A33" s="577">
        <v>2020</v>
      </c>
      <c r="B33" s="1012">
        <v>0.05</v>
      </c>
      <c r="C33" s="1013">
        <v>9.9570815450643769E-3</v>
      </c>
      <c r="D33" s="792">
        <v>1</v>
      </c>
      <c r="E33" s="622" t="s">
        <v>1114</v>
      </c>
      <c r="F33" s="1611" t="s">
        <v>1113</v>
      </c>
      <c r="G33" s="1612"/>
      <c r="H33" s="442" t="s">
        <v>1108</v>
      </c>
      <c r="I33" s="442" t="s">
        <v>1109</v>
      </c>
      <c r="J33" s="578"/>
      <c r="N33" s="405"/>
    </row>
    <row r="34" spans="1:14" ht="173.25" customHeight="1" x14ac:dyDescent="0.2">
      <c r="A34" s="570">
        <v>2021</v>
      </c>
      <c r="B34" s="1012">
        <v>0.05</v>
      </c>
      <c r="C34" s="1209" t="s">
        <v>1115</v>
      </c>
      <c r="D34" s="792">
        <v>1</v>
      </c>
      <c r="E34" s="442" t="s">
        <v>1116</v>
      </c>
      <c r="F34" s="1611" t="s">
        <v>1117</v>
      </c>
      <c r="G34" s="1612"/>
      <c r="H34" s="442" t="s">
        <v>1108</v>
      </c>
      <c r="I34" s="442" t="s">
        <v>1109</v>
      </c>
      <c r="J34" s="577"/>
    </row>
    <row r="35" spans="1:14" ht="35.1" customHeight="1" x14ac:dyDescent="0.2">
      <c r="A35" s="10"/>
      <c r="B35" s="10"/>
      <c r="C35" s="10"/>
      <c r="D35" s="10"/>
      <c r="E35" s="10"/>
      <c r="F35" s="10"/>
      <c r="G35" s="10"/>
      <c r="H35" s="10"/>
      <c r="I35" s="10"/>
      <c r="J35" s="10"/>
    </row>
    <row r="36" spans="1:14" ht="35.1" customHeight="1" x14ac:dyDescent="0.2">
      <c r="A36" s="10"/>
      <c r="B36" s="10"/>
      <c r="C36" s="10"/>
      <c r="D36" s="10"/>
      <c r="E36" s="10"/>
      <c r="F36" s="10"/>
      <c r="G36" s="10"/>
      <c r="H36" s="10"/>
      <c r="I36" s="10"/>
      <c r="J36" s="10"/>
    </row>
    <row r="37" spans="1:14" ht="35.1" customHeight="1" x14ac:dyDescent="0.2">
      <c r="A37" s="10"/>
      <c r="B37" s="10"/>
      <c r="C37" s="10"/>
      <c r="D37" s="10"/>
      <c r="E37" s="10"/>
      <c r="F37" s="10"/>
      <c r="G37" s="10"/>
      <c r="H37" s="10"/>
      <c r="I37" s="10"/>
      <c r="J37" s="10"/>
    </row>
    <row r="38" spans="1:14" ht="35.1" customHeight="1" x14ac:dyDescent="0.2">
      <c r="A38" s="10"/>
      <c r="B38" s="10"/>
      <c r="C38" s="10"/>
      <c r="D38" s="10"/>
      <c r="E38" s="10"/>
      <c r="F38" s="10"/>
      <c r="G38" s="10"/>
      <c r="H38" s="10"/>
      <c r="I38" s="10"/>
      <c r="J38" s="10"/>
    </row>
    <row r="39" spans="1:14" ht="35.1" customHeight="1" x14ac:dyDescent="0.2">
      <c r="A39" s="10"/>
      <c r="B39" s="10"/>
      <c r="C39" s="10"/>
      <c r="D39" s="10"/>
      <c r="E39" s="10"/>
      <c r="F39" s="10"/>
      <c r="G39" s="10"/>
      <c r="H39" s="10"/>
      <c r="I39" s="10"/>
      <c r="J39" s="10"/>
    </row>
    <row r="40" spans="1:14" ht="35.1" customHeight="1" x14ac:dyDescent="0.2">
      <c r="A40" s="10"/>
      <c r="B40" s="10"/>
      <c r="C40" s="10"/>
      <c r="D40" s="10"/>
      <c r="E40" s="10"/>
      <c r="F40" s="10"/>
      <c r="G40" s="10"/>
      <c r="H40" s="10"/>
      <c r="I40" s="10"/>
      <c r="J40" s="10"/>
    </row>
    <row r="41" spans="1:14" ht="35.1" customHeight="1" x14ac:dyDescent="0.2">
      <c r="A41" s="10"/>
      <c r="B41" s="10"/>
      <c r="C41" s="10"/>
      <c r="D41" s="10"/>
      <c r="E41" s="10"/>
      <c r="F41" s="10"/>
      <c r="G41" s="10"/>
      <c r="H41" s="10"/>
      <c r="I41" s="10"/>
      <c r="J41" s="10"/>
    </row>
    <row r="42" spans="1:14" ht="35.1" customHeight="1" x14ac:dyDescent="0.2">
      <c r="A42" s="10"/>
      <c r="B42" s="10"/>
      <c r="C42" s="10"/>
      <c r="D42" s="10"/>
      <c r="E42" s="10"/>
      <c r="F42" s="10"/>
      <c r="G42" s="10"/>
      <c r="H42" s="10"/>
      <c r="I42" s="10"/>
      <c r="J42" s="10"/>
    </row>
    <row r="43" spans="1:14" ht="35.1" customHeight="1" x14ac:dyDescent="0.2">
      <c r="A43" s="10"/>
      <c r="B43" s="10"/>
      <c r="C43" s="10"/>
      <c r="D43" s="10"/>
      <c r="E43" s="10"/>
      <c r="F43" s="10"/>
      <c r="G43" s="10"/>
      <c r="H43" s="10"/>
      <c r="I43" s="10"/>
      <c r="J43" s="10"/>
    </row>
    <row r="44" spans="1:14" ht="35.1" customHeight="1" x14ac:dyDescent="0.2">
      <c r="A44" s="10"/>
      <c r="B44" s="10"/>
      <c r="C44" s="10"/>
      <c r="D44" s="10"/>
      <c r="E44" s="10"/>
      <c r="F44" s="10"/>
      <c r="G44" s="10"/>
      <c r="H44" s="10"/>
      <c r="I44" s="10"/>
      <c r="J44" s="10"/>
    </row>
    <row r="45" spans="1:14" ht="35.1" customHeight="1" x14ac:dyDescent="0.2">
      <c r="A45" s="10"/>
      <c r="B45" s="10"/>
      <c r="C45" s="10"/>
      <c r="D45" s="10"/>
      <c r="E45" s="10"/>
      <c r="F45" s="10"/>
      <c r="G45" s="10"/>
      <c r="H45" s="10"/>
      <c r="I45" s="10"/>
      <c r="J45" s="10"/>
    </row>
    <row r="46" spans="1:14" ht="35.1" customHeight="1" x14ac:dyDescent="0.2">
      <c r="A46" s="10"/>
      <c r="B46" s="10"/>
      <c r="C46" s="10"/>
      <c r="D46" s="10"/>
      <c r="E46" s="10"/>
      <c r="F46" s="10"/>
      <c r="G46" s="10"/>
      <c r="H46" s="10"/>
      <c r="I46" s="10"/>
      <c r="J46" s="10"/>
    </row>
    <row r="47" spans="1:14" ht="20.25" customHeight="1" x14ac:dyDescent="0.2">
      <c r="A47" s="10"/>
      <c r="B47" s="10"/>
      <c r="C47" s="10"/>
      <c r="D47" s="10"/>
      <c r="E47" s="10"/>
      <c r="F47" s="10"/>
      <c r="G47" s="10"/>
      <c r="H47" s="10"/>
      <c r="I47" s="10"/>
      <c r="J47" s="10"/>
    </row>
    <row r="48" spans="1:14" ht="35.1" customHeight="1" x14ac:dyDescent="0.2">
      <c r="A48" s="10"/>
      <c r="B48" s="10"/>
      <c r="C48" s="10"/>
      <c r="D48" s="10"/>
      <c r="E48" s="10"/>
      <c r="F48" s="10"/>
      <c r="G48" s="10"/>
      <c r="H48" s="10"/>
      <c r="I48" s="10"/>
      <c r="J48" s="10"/>
    </row>
    <row r="49" spans="1:16" ht="24.95" customHeight="1" x14ac:dyDescent="0.25">
      <c r="A49" s="431" t="s">
        <v>1118</v>
      </c>
    </row>
    <row r="50" spans="1:16" ht="24.95" customHeight="1" x14ac:dyDescent="0.25">
      <c r="A50" s="431"/>
    </row>
    <row r="51" spans="1:16" ht="24.95" customHeight="1" x14ac:dyDescent="0.2">
      <c r="A51" s="2158" t="s">
        <v>168</v>
      </c>
      <c r="B51" s="2159" t="s">
        <v>541</v>
      </c>
      <c r="C51" s="2159" t="s">
        <v>1119</v>
      </c>
      <c r="D51" s="2159"/>
      <c r="E51" s="2160" t="s">
        <v>1120</v>
      </c>
      <c r="F51" s="2160"/>
      <c r="G51" s="2160" t="s">
        <v>1121</v>
      </c>
      <c r="H51" s="2160"/>
      <c r="I51" s="2161" t="s">
        <v>1122</v>
      </c>
      <c r="J51" s="2161"/>
      <c r="K51" s="2160" t="s">
        <v>1123</v>
      </c>
      <c r="L51" s="2160"/>
      <c r="M51" s="2160" t="s">
        <v>1124</v>
      </c>
      <c r="N51" s="2160"/>
      <c r="O51" s="2160" t="s">
        <v>1125</v>
      </c>
      <c r="P51" s="2160"/>
    </row>
    <row r="52" spans="1:16" ht="24.95" customHeight="1" x14ac:dyDescent="0.2">
      <c r="A52" s="2158"/>
      <c r="B52" s="2159"/>
      <c r="C52" s="920" t="s">
        <v>341</v>
      </c>
      <c r="D52" s="920" t="s">
        <v>1126</v>
      </c>
      <c r="E52" s="919" t="s">
        <v>1127</v>
      </c>
      <c r="F52" s="921" t="s">
        <v>1126</v>
      </c>
      <c r="G52" s="919" t="s">
        <v>1127</v>
      </c>
      <c r="H52" s="919" t="s">
        <v>1126</v>
      </c>
      <c r="I52" s="922" t="s">
        <v>1127</v>
      </c>
      <c r="J52" s="919" t="s">
        <v>1126</v>
      </c>
      <c r="K52" s="919" t="s">
        <v>1127</v>
      </c>
      <c r="L52" s="919" t="s">
        <v>1126</v>
      </c>
      <c r="M52" s="919" t="s">
        <v>1127</v>
      </c>
      <c r="N52" s="919" t="s">
        <v>1126</v>
      </c>
      <c r="O52" s="919" t="s">
        <v>1127</v>
      </c>
      <c r="P52" s="919" t="s">
        <v>1126</v>
      </c>
    </row>
    <row r="53" spans="1:16" ht="24.95" customHeight="1" x14ac:dyDescent="0.2">
      <c r="A53" s="467">
        <v>2015</v>
      </c>
      <c r="B53" s="1210">
        <v>43701</v>
      </c>
      <c r="C53" s="1210">
        <v>475</v>
      </c>
      <c r="D53" s="1211">
        <v>1.0869316491613464E-2</v>
      </c>
      <c r="E53" s="1212">
        <v>0</v>
      </c>
      <c r="F53" s="1212">
        <v>0</v>
      </c>
      <c r="G53" s="1210">
        <v>42405</v>
      </c>
      <c r="H53" s="1212">
        <v>97.034392805656623</v>
      </c>
      <c r="I53" s="1210">
        <v>292</v>
      </c>
      <c r="J53" s="1212">
        <v>0.66817692958971187</v>
      </c>
      <c r="K53" s="1212">
        <v>456</v>
      </c>
      <c r="L53" s="1212">
        <v>12.745792782806342</v>
      </c>
      <c r="M53" s="1210">
        <v>7</v>
      </c>
      <c r="N53" s="1212">
        <v>1.6017940092904054E-2</v>
      </c>
      <c r="O53" s="1210">
        <v>462</v>
      </c>
      <c r="P53" s="1213">
        <v>1.0571840461316675</v>
      </c>
    </row>
    <row r="54" spans="1:16" ht="24.95" customHeight="1" x14ac:dyDescent="0.2">
      <c r="A54" s="467">
        <v>2016</v>
      </c>
      <c r="B54" s="1210">
        <v>34240</v>
      </c>
      <c r="C54" s="1210">
        <v>443</v>
      </c>
      <c r="D54" s="1211">
        <v>1.2938084112149533E-2</v>
      </c>
      <c r="E54" s="1212">
        <v>0</v>
      </c>
      <c r="F54" s="1212">
        <v>0</v>
      </c>
      <c r="G54" s="1210">
        <v>32888</v>
      </c>
      <c r="H54" s="1212">
        <v>96.05140186915888</v>
      </c>
      <c r="I54" s="1210">
        <v>446</v>
      </c>
      <c r="J54" s="1212">
        <v>1.3025700934579438</v>
      </c>
      <c r="K54" s="1212">
        <v>412</v>
      </c>
      <c r="L54" s="1212">
        <v>14.310871665224196</v>
      </c>
      <c r="M54" s="1210">
        <v>6</v>
      </c>
      <c r="N54" s="1212">
        <v>1.7523364485981307E-2</v>
      </c>
      <c r="O54" s="1210">
        <v>462</v>
      </c>
      <c r="P54" s="1213">
        <v>1.3492990654205608</v>
      </c>
    </row>
    <row r="55" spans="1:16" ht="24.95" customHeight="1" x14ac:dyDescent="0.2">
      <c r="A55" s="1215">
        <v>2017</v>
      </c>
      <c r="B55" s="1216">
        <v>34863</v>
      </c>
      <c r="C55" s="1216">
        <v>494</v>
      </c>
      <c r="D55" s="1217">
        <v>1.4169750164931303E-2</v>
      </c>
      <c r="E55" s="1218"/>
      <c r="F55" s="1218"/>
      <c r="G55" s="1216">
        <v>33631</v>
      </c>
      <c r="H55" s="1218">
        <v>96.466167570203368</v>
      </c>
      <c r="I55" s="1216">
        <v>354</v>
      </c>
      <c r="J55" s="1218">
        <v>1.0154031494707858</v>
      </c>
      <c r="K55" s="1218"/>
      <c r="L55" s="1218"/>
      <c r="M55" s="1216">
        <v>5</v>
      </c>
      <c r="N55" s="1218">
        <v>1.4341852393655164E-2</v>
      </c>
      <c r="O55" s="1216">
        <v>379</v>
      </c>
      <c r="P55" s="1219">
        <v>1.0871124114390613</v>
      </c>
    </row>
    <row r="56" spans="1:16" ht="24.95" customHeight="1" x14ac:dyDescent="0.2">
      <c r="A56" s="1215">
        <v>2018</v>
      </c>
      <c r="B56" s="1216">
        <v>33309</v>
      </c>
      <c r="C56" s="1216">
        <v>469</v>
      </c>
      <c r="D56" s="1217">
        <v>1.4080278603380467E-2</v>
      </c>
      <c r="E56" s="1218"/>
      <c r="F56" s="1218"/>
      <c r="G56" s="1216">
        <v>28483</v>
      </c>
      <c r="H56" s="1218">
        <v>85.511423339037492</v>
      </c>
      <c r="I56" s="1216">
        <v>410</v>
      </c>
      <c r="J56" s="1218">
        <v>1.2308985559458405</v>
      </c>
      <c r="K56" s="1218"/>
      <c r="L56" s="1218"/>
      <c r="M56" s="1216">
        <v>5</v>
      </c>
      <c r="N56" s="1218">
        <v>1.5010957999339519E-2</v>
      </c>
      <c r="O56" s="1216">
        <v>390</v>
      </c>
      <c r="P56" s="1219">
        <v>1.1708547239484823</v>
      </c>
    </row>
    <row r="57" spans="1:16" ht="24.95" customHeight="1" x14ac:dyDescent="0.2">
      <c r="A57" s="1215">
        <v>2019</v>
      </c>
      <c r="B57" s="1220">
        <v>34950</v>
      </c>
      <c r="C57" s="1216">
        <v>348</v>
      </c>
      <c r="D57" s="1217">
        <v>9.9570815450643769E-3</v>
      </c>
      <c r="E57" s="1216">
        <v>124</v>
      </c>
      <c r="F57" s="1221">
        <v>3.547925608011445E-3</v>
      </c>
      <c r="G57" s="1216">
        <v>32758</v>
      </c>
      <c r="H57" s="1222">
        <v>0.9372818311874106</v>
      </c>
      <c r="I57" s="1216">
        <v>305</v>
      </c>
      <c r="J57" s="1222">
        <v>8.7267525035765372E-3</v>
      </c>
      <c r="K57" s="1218"/>
      <c r="L57" s="1218"/>
      <c r="M57" s="1216">
        <v>11</v>
      </c>
      <c r="N57" s="1222">
        <v>3.1473533619456369E-4</v>
      </c>
      <c r="O57" s="1216">
        <v>1382</v>
      </c>
      <c r="P57" s="1222">
        <v>3.9542203147353364E-2</v>
      </c>
    </row>
    <row r="58" spans="1:16" ht="24.95" customHeight="1" x14ac:dyDescent="0.2">
      <c r="A58" s="1215">
        <v>2020</v>
      </c>
      <c r="B58" s="1220">
        <v>32601</v>
      </c>
      <c r="C58" s="1216">
        <v>211</v>
      </c>
      <c r="D58" s="1217" t="s">
        <v>1128</v>
      </c>
      <c r="E58" s="1216">
        <v>524</v>
      </c>
      <c r="F58" s="1221">
        <v>1.607</v>
      </c>
      <c r="G58" s="1216">
        <v>16766</v>
      </c>
      <c r="H58" s="1222" t="s">
        <v>1129</v>
      </c>
      <c r="I58" s="1216">
        <v>137</v>
      </c>
      <c r="J58" s="1222" t="s">
        <v>1130</v>
      </c>
      <c r="K58" s="1218"/>
      <c r="L58" s="1218"/>
      <c r="M58" s="1216">
        <v>46</v>
      </c>
      <c r="N58" s="1222" t="s">
        <v>1131</v>
      </c>
      <c r="O58" s="1216">
        <v>14916</v>
      </c>
      <c r="P58" s="1222">
        <v>0.45750000000000002</v>
      </c>
    </row>
    <row r="59" spans="1:16" ht="24.95" customHeight="1" x14ac:dyDescent="0.2">
      <c r="A59" s="1215">
        <v>2021</v>
      </c>
      <c r="B59" s="1220">
        <v>48584</v>
      </c>
      <c r="C59" s="1216">
        <v>437</v>
      </c>
      <c r="D59" s="1217" t="s">
        <v>1132</v>
      </c>
      <c r="E59" s="1216">
        <v>781</v>
      </c>
      <c r="F59" s="1221">
        <v>1.6074999999999999</v>
      </c>
      <c r="G59" s="1216">
        <v>16685</v>
      </c>
      <c r="H59" s="1222" t="s">
        <v>1133</v>
      </c>
      <c r="I59" s="1216">
        <v>108</v>
      </c>
      <c r="J59" s="1222" t="s">
        <v>1134</v>
      </c>
      <c r="K59" s="1218"/>
      <c r="L59" s="1218"/>
      <c r="M59" s="1216">
        <v>59</v>
      </c>
      <c r="N59" s="1222" t="s">
        <v>1135</v>
      </c>
      <c r="O59" s="1216">
        <v>30514</v>
      </c>
      <c r="P59" s="1222" t="s">
        <v>1136</v>
      </c>
    </row>
    <row r="60" spans="1:16" ht="24.95" customHeight="1" x14ac:dyDescent="0.25">
      <c r="A60" s="431"/>
    </row>
  </sheetData>
  <mergeCells count="55">
    <mergeCell ref="I51:J51"/>
    <mergeCell ref="K51:L51"/>
    <mergeCell ref="M51:N51"/>
    <mergeCell ref="O51:P51"/>
    <mergeCell ref="F34:G34"/>
    <mergeCell ref="A51:A52"/>
    <mergeCell ref="B51:B52"/>
    <mergeCell ref="C51:D51"/>
    <mergeCell ref="E51:F51"/>
    <mergeCell ref="G51:H51"/>
    <mergeCell ref="F32:G32"/>
    <mergeCell ref="A20:A22"/>
    <mergeCell ref="B20:J20"/>
    <mergeCell ref="B21:J21"/>
    <mergeCell ref="B22:J22"/>
    <mergeCell ref="A23:J23"/>
    <mergeCell ref="F28:G28"/>
    <mergeCell ref="F29:G29"/>
    <mergeCell ref="F24:G24"/>
    <mergeCell ref="F25:G25"/>
    <mergeCell ref="F26:G26"/>
    <mergeCell ref="F27:G27"/>
    <mergeCell ref="A17:J17"/>
    <mergeCell ref="B13:F13"/>
    <mergeCell ref="H13:J13"/>
    <mergeCell ref="A14:A16"/>
    <mergeCell ref="B14:D16"/>
    <mergeCell ref="E14:E16"/>
    <mergeCell ref="F14:F16"/>
    <mergeCell ref="G14:G16"/>
    <mergeCell ref="H14:J14"/>
    <mergeCell ref="H15:J15"/>
    <mergeCell ref="H16:J16"/>
    <mergeCell ref="B10:F10"/>
    <mergeCell ref="H10:J10"/>
    <mergeCell ref="B11:F11"/>
    <mergeCell ref="H11:J11"/>
    <mergeCell ref="B12:F12"/>
    <mergeCell ref="H12:J12"/>
    <mergeCell ref="F33:G33"/>
    <mergeCell ref="F30:G30"/>
    <mergeCell ref="F31:G31"/>
    <mergeCell ref="A1:J1"/>
    <mergeCell ref="A2:A4"/>
    <mergeCell ref="B2:J2"/>
    <mergeCell ref="B3:J3"/>
    <mergeCell ref="B4:J4"/>
    <mergeCell ref="A5:J5"/>
    <mergeCell ref="A6:A7"/>
    <mergeCell ref="B6:D7"/>
    <mergeCell ref="E6:E7"/>
    <mergeCell ref="F6:H7"/>
    <mergeCell ref="A8:J8"/>
    <mergeCell ref="B9:F9"/>
    <mergeCell ref="H9:J9"/>
  </mergeCells>
  <dataValidations count="4">
    <dataValidation type="list" allowBlank="1" showInputMessage="1" showErrorMessage="1" errorTitle="Selecciones un valor de la lista" sqref="J7" xr:uid="{00000000-0002-0000-2100-000000000000}">
      <formula1>$L$1:$L$2</formula1>
    </dataValidation>
    <dataValidation type="list" allowBlank="1" showInputMessage="1" showErrorMessage="1" errorTitle="Seleccione un valor de la lista" sqref="J6" xr:uid="{00000000-0002-0000-2100-000001000000}">
      <formula1>$K$1:$K$3</formula1>
    </dataValidation>
    <dataValidation allowBlank="1" showInputMessage="1" showErrorMessage="1" errorTitle="Seleccionar un valor de la lista" sqref="E25:E31 E34" xr:uid="{00000000-0002-0000-2100-000002000000}"/>
    <dataValidation type="list" allowBlank="1" showInputMessage="1" showErrorMessage="1" sqref="J25:J31 J34" xr:uid="{00000000-0002-0000-2100-000003000000}">
      <formula1>$M$1:$M$4</formula1>
    </dataValidation>
  </dataValidations>
  <hyperlinks>
    <hyperlink ref="A1" location="'IND S  1 (9)'!A1" display="'IND S  1 (9)'!A1" xr:uid="{00000000-0004-0000-2100-000000000000}"/>
  </hyperlinks>
  <pageMargins left="0.59055118110236227" right="0.59055118110236227" top="0.59055118110236227" bottom="0.59055118110236227" header="0.31496062992125984" footer="0.31496062992125984"/>
  <pageSetup scale="80" orientation="landscape" r:id="rId1"/>
  <headerFooter alignWithMargins="0"/>
  <drawing r:id="rId2"/>
  <legacyDrawing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9900FF"/>
  </sheetPr>
  <dimension ref="A1"/>
  <sheetViews>
    <sheetView workbookViewId="0"/>
  </sheetViews>
  <sheetFormatPr baseColWidth="10" defaultColWidth="9.140625" defaultRowHeight="12.75" x14ac:dyDescent="0.2"/>
  <cols>
    <col min="1" max="256" width="11.42578125" customWidth="1"/>
  </cols>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9900FF"/>
  </sheetPr>
  <dimension ref="A1:V159"/>
  <sheetViews>
    <sheetView topLeftCell="A34" zoomScale="90" zoomScaleNormal="90" workbookViewId="0">
      <selection activeCell="N34" sqref="N34"/>
    </sheetView>
  </sheetViews>
  <sheetFormatPr baseColWidth="10" defaultColWidth="11.42578125" defaultRowHeight="12.75" x14ac:dyDescent="0.2"/>
  <cols>
    <col min="1" max="1" width="18.85546875" style="280" customWidth="1"/>
    <col min="2" max="2" width="12.85546875" style="280" customWidth="1"/>
    <col min="3" max="3" width="10" style="280" customWidth="1"/>
    <col min="4" max="4" width="13" style="280" customWidth="1"/>
    <col min="5" max="5" width="29.42578125" style="280" customWidth="1"/>
    <col min="6" max="6" width="11.42578125" style="280" customWidth="1"/>
    <col min="7" max="7" width="21.28515625" style="911" customWidth="1"/>
    <col min="8" max="8" width="19.28515625" style="280" customWidth="1"/>
    <col min="9" max="9" width="21.28515625" style="911" customWidth="1"/>
    <col min="10" max="10" width="19" style="439" customWidth="1"/>
    <col min="11" max="12" width="11.42578125" style="280" hidden="1" customWidth="1"/>
    <col min="13" max="13" width="16.5703125" style="609" customWidth="1"/>
    <col min="14" max="14" width="15.5703125" style="609" customWidth="1"/>
    <col min="15" max="15" width="15" style="609" customWidth="1"/>
    <col min="16" max="22" width="11.42578125" style="609"/>
    <col min="23" max="16384" width="11.42578125" style="280"/>
  </cols>
  <sheetData>
    <row r="1" spans="1:15" x14ac:dyDescent="0.2">
      <c r="A1" s="1859"/>
      <c r="B1" s="1860"/>
      <c r="C1" s="1860"/>
      <c r="D1" s="1860"/>
      <c r="E1" s="1860"/>
      <c r="F1" s="1860"/>
      <c r="G1" s="1860"/>
      <c r="H1" s="1860"/>
      <c r="I1" s="1860"/>
      <c r="J1" s="1861"/>
      <c r="K1" s="280" t="s">
        <v>1090</v>
      </c>
      <c r="L1" s="280" t="s">
        <v>267</v>
      </c>
      <c r="M1" s="1374"/>
      <c r="N1" s="1374"/>
      <c r="O1" s="1374"/>
    </row>
    <row r="2" spans="1:15" ht="23.45" customHeight="1" x14ac:dyDescent="0.2">
      <c r="A2" s="1862"/>
      <c r="B2" s="1863" t="s">
        <v>378</v>
      </c>
      <c r="C2" s="1863"/>
      <c r="D2" s="1863"/>
      <c r="E2" s="1863"/>
      <c r="F2" s="1863"/>
      <c r="G2" s="1863"/>
      <c r="H2" s="1863"/>
      <c r="I2" s="1863"/>
      <c r="J2" s="1863"/>
      <c r="K2" s="280" t="s">
        <v>1091</v>
      </c>
      <c r="L2" s="280" t="s">
        <v>385</v>
      </c>
      <c r="M2" s="1374"/>
      <c r="N2" s="1374"/>
      <c r="O2" s="1374"/>
    </row>
    <row r="3" spans="1:15" ht="23.45" customHeight="1" x14ac:dyDescent="0.2">
      <c r="A3" s="1862"/>
      <c r="B3" s="1517" t="s">
        <v>1092</v>
      </c>
      <c r="C3" s="1518"/>
      <c r="D3" s="1518"/>
      <c r="E3" s="1518"/>
      <c r="F3" s="1518"/>
      <c r="G3" s="1518"/>
      <c r="H3" s="1518"/>
      <c r="I3" s="1518"/>
      <c r="J3" s="1519"/>
      <c r="K3" s="280" t="s">
        <v>383</v>
      </c>
      <c r="M3" s="1374"/>
      <c r="N3" s="1374"/>
      <c r="O3" s="610"/>
    </row>
    <row r="4" spans="1:15" ht="23.45" customHeight="1" x14ac:dyDescent="0.2">
      <c r="A4" s="1862"/>
      <c r="B4" s="1517" t="s">
        <v>380</v>
      </c>
      <c r="C4" s="1518"/>
      <c r="D4" s="1518"/>
      <c r="E4" s="1518"/>
      <c r="F4" s="1518"/>
      <c r="G4" s="1518"/>
      <c r="H4" s="1518"/>
      <c r="I4" s="1518"/>
      <c r="J4" s="1519"/>
      <c r="M4" s="1374"/>
      <c r="N4" s="1374"/>
      <c r="O4" s="1374"/>
    </row>
    <row r="5" spans="1:15" ht="15.75" customHeight="1" x14ac:dyDescent="0.2">
      <c r="A5" s="1865" t="s">
        <v>381</v>
      </c>
      <c r="B5" s="1866"/>
      <c r="C5" s="1866"/>
      <c r="D5" s="1866"/>
      <c r="E5" s="1866"/>
      <c r="F5" s="1866"/>
      <c r="G5" s="1866"/>
      <c r="H5" s="1866"/>
      <c r="I5" s="1866"/>
      <c r="J5" s="1867"/>
      <c r="M5" s="1374"/>
      <c r="N5" s="1374"/>
      <c r="O5" s="1374"/>
    </row>
    <row r="6" spans="1:15" ht="50.25" customHeight="1" x14ac:dyDescent="0.2">
      <c r="A6" s="1523" t="s">
        <v>342</v>
      </c>
      <c r="B6" s="1853" t="s">
        <v>279</v>
      </c>
      <c r="C6" s="1854"/>
      <c r="D6" s="1855"/>
      <c r="E6" s="1531" t="s">
        <v>343</v>
      </c>
      <c r="F6" s="1525" t="s">
        <v>280</v>
      </c>
      <c r="G6" s="1526"/>
      <c r="H6" s="1527"/>
      <c r="I6" s="318" t="s">
        <v>382</v>
      </c>
      <c r="J6" s="436" t="s">
        <v>383</v>
      </c>
      <c r="M6" s="1374"/>
      <c r="N6" s="1374"/>
      <c r="O6" s="1374"/>
    </row>
    <row r="7" spans="1:15" ht="25.5" customHeight="1" x14ac:dyDescent="0.2">
      <c r="A7" s="1524"/>
      <c r="B7" s="1856"/>
      <c r="C7" s="1857"/>
      <c r="D7" s="1858"/>
      <c r="E7" s="1532"/>
      <c r="F7" s="1528"/>
      <c r="G7" s="1529"/>
      <c r="H7" s="1530"/>
      <c r="I7" s="320" t="s">
        <v>384</v>
      </c>
      <c r="J7" s="437" t="s">
        <v>385</v>
      </c>
      <c r="M7" s="1374"/>
      <c r="N7" s="1374"/>
      <c r="O7" s="1374"/>
    </row>
    <row r="8" spans="1:15" x14ac:dyDescent="0.2">
      <c r="A8" s="1868"/>
      <c r="B8" s="1562"/>
      <c r="C8" s="1562"/>
      <c r="D8" s="1562"/>
      <c r="E8" s="1562"/>
      <c r="F8" s="1562"/>
      <c r="G8" s="1562"/>
      <c r="H8" s="1562"/>
      <c r="I8" s="1562"/>
      <c r="J8" s="1869"/>
      <c r="M8" s="1374"/>
      <c r="N8" s="1374"/>
      <c r="O8" s="1374"/>
    </row>
    <row r="9" spans="1:15" ht="131.25" customHeight="1" x14ac:dyDescent="0.2">
      <c r="A9" s="321" t="s">
        <v>386</v>
      </c>
      <c r="B9" s="1577" t="s">
        <v>1137</v>
      </c>
      <c r="C9" s="1577"/>
      <c r="D9" s="1577"/>
      <c r="E9" s="1577"/>
      <c r="F9" s="1577"/>
      <c r="G9" s="322" t="s">
        <v>387</v>
      </c>
      <c r="H9" s="1577" t="s">
        <v>1138</v>
      </c>
      <c r="I9" s="1577"/>
      <c r="J9" s="1577"/>
      <c r="M9" s="1374"/>
      <c r="N9" s="1374"/>
      <c r="O9" s="1374"/>
    </row>
    <row r="10" spans="1:15" ht="132" customHeight="1" x14ac:dyDescent="0.2">
      <c r="A10" s="321" t="s">
        <v>388</v>
      </c>
      <c r="B10" s="1577" t="s">
        <v>655</v>
      </c>
      <c r="C10" s="1577"/>
      <c r="D10" s="1577"/>
      <c r="E10" s="1577"/>
      <c r="F10" s="1577"/>
      <c r="G10" s="322" t="s">
        <v>389</v>
      </c>
      <c r="H10" s="2162" t="s">
        <v>1139</v>
      </c>
      <c r="I10" s="2162"/>
      <c r="J10" s="2162"/>
      <c r="M10" s="1374"/>
      <c r="N10" s="1374"/>
      <c r="O10" s="1374"/>
    </row>
    <row r="11" spans="1:15" ht="130.5" customHeight="1" x14ac:dyDescent="0.2">
      <c r="A11" s="321" t="s">
        <v>390</v>
      </c>
      <c r="B11" s="1577" t="s">
        <v>1140</v>
      </c>
      <c r="C11" s="1577"/>
      <c r="D11" s="1577"/>
      <c r="E11" s="1577"/>
      <c r="F11" s="1577"/>
      <c r="G11" s="322" t="s">
        <v>391</v>
      </c>
      <c r="H11" s="1577" t="s">
        <v>1141</v>
      </c>
      <c r="I11" s="1577"/>
      <c r="J11" s="1577"/>
      <c r="M11" s="1374"/>
      <c r="N11" s="1374"/>
      <c r="O11" s="1374"/>
    </row>
    <row r="12" spans="1:15" ht="69" customHeight="1" x14ac:dyDescent="0.2">
      <c r="A12" s="321" t="s">
        <v>392</v>
      </c>
      <c r="B12" s="1577" t="s">
        <v>1099</v>
      </c>
      <c r="C12" s="1577"/>
      <c r="D12" s="1577"/>
      <c r="E12" s="1577"/>
      <c r="F12" s="1577"/>
      <c r="G12" s="322" t="s">
        <v>393</v>
      </c>
      <c r="H12" s="1577" t="s">
        <v>1142</v>
      </c>
      <c r="I12" s="1577"/>
      <c r="J12" s="1577"/>
      <c r="M12" s="1374"/>
      <c r="N12" s="1374"/>
      <c r="O12" s="1374"/>
    </row>
    <row r="13" spans="1:15" ht="81.75" customHeight="1" x14ac:dyDescent="0.2">
      <c r="A13" s="321" t="s">
        <v>394</v>
      </c>
      <c r="B13" s="1577" t="s">
        <v>1143</v>
      </c>
      <c r="C13" s="1577"/>
      <c r="D13" s="1577"/>
      <c r="E13" s="1577"/>
      <c r="F13" s="1577"/>
      <c r="G13" s="322" t="s">
        <v>395</v>
      </c>
      <c r="H13" s="1577" t="s">
        <v>1143</v>
      </c>
      <c r="I13" s="1577"/>
      <c r="J13" s="1577"/>
      <c r="M13" s="1374"/>
      <c r="N13" s="1374"/>
      <c r="O13" s="1374"/>
    </row>
    <row r="14" spans="1:15" ht="33.75" customHeight="1" x14ac:dyDescent="0.2">
      <c r="A14" s="1523" t="s">
        <v>396</v>
      </c>
      <c r="B14" s="2142">
        <v>0.36599999999999999</v>
      </c>
      <c r="C14" s="1877"/>
      <c r="D14" s="2143"/>
      <c r="E14" s="1531" t="s">
        <v>397</v>
      </c>
      <c r="F14" s="2164">
        <v>0.8</v>
      </c>
      <c r="G14" s="1531" t="s">
        <v>398</v>
      </c>
      <c r="H14" s="2167" t="s">
        <v>1144</v>
      </c>
      <c r="I14" s="2167"/>
      <c r="J14" s="2167"/>
      <c r="M14" s="1374"/>
      <c r="N14" s="1375"/>
      <c r="O14" s="1375"/>
    </row>
    <row r="15" spans="1:15" ht="25.5" customHeight="1" x14ac:dyDescent="0.2">
      <c r="A15" s="1537"/>
      <c r="B15" s="2144"/>
      <c r="C15" s="1878"/>
      <c r="D15" s="2145"/>
      <c r="E15" s="1547"/>
      <c r="F15" s="2165"/>
      <c r="G15" s="1547"/>
      <c r="H15" s="1890" t="s">
        <v>1145</v>
      </c>
      <c r="I15" s="1890"/>
      <c r="J15" s="1890"/>
      <c r="M15" s="1374"/>
      <c r="N15" s="1375"/>
      <c r="O15" s="1375"/>
    </row>
    <row r="16" spans="1:15" ht="34.5" customHeight="1" thickBot="1" x14ac:dyDescent="0.25">
      <c r="A16" s="2141"/>
      <c r="B16" s="2146"/>
      <c r="C16" s="1879"/>
      <c r="D16" s="2147"/>
      <c r="E16" s="2148"/>
      <c r="F16" s="2166"/>
      <c r="G16" s="2148"/>
      <c r="H16" s="2168" t="s">
        <v>1146</v>
      </c>
      <c r="I16" s="2168"/>
      <c r="J16" s="2168"/>
      <c r="M16" s="1374"/>
      <c r="N16" s="1375"/>
      <c r="O16" s="1375"/>
    </row>
    <row r="17" spans="1:22" x14ac:dyDescent="0.2">
      <c r="A17" s="2074"/>
      <c r="B17" s="2075"/>
      <c r="C17" s="2075"/>
      <c r="D17" s="2075"/>
      <c r="E17" s="2075"/>
      <c r="F17" s="2075"/>
      <c r="G17" s="2075"/>
      <c r="H17" s="2075"/>
      <c r="I17" s="2075"/>
      <c r="J17" s="2076"/>
      <c r="M17" s="1374"/>
      <c r="N17" s="1374"/>
      <c r="O17" s="1374"/>
      <c r="P17" s="1374"/>
      <c r="Q17" s="1374"/>
      <c r="R17" s="1374"/>
      <c r="S17" s="1374"/>
      <c r="T17" s="1374"/>
      <c r="U17" s="1374"/>
      <c r="V17" s="1374"/>
    </row>
    <row r="18" spans="1:22" x14ac:dyDescent="0.2">
      <c r="A18" s="440"/>
      <c r="B18" s="440"/>
      <c r="C18" s="440"/>
      <c r="D18" s="440"/>
      <c r="E18" s="440"/>
      <c r="F18" s="440"/>
      <c r="G18" s="440"/>
      <c r="H18" s="440"/>
      <c r="I18" s="440"/>
      <c r="J18" s="440"/>
      <c r="M18" s="1374"/>
      <c r="N18" s="1374"/>
      <c r="O18" s="1374"/>
      <c r="P18" s="1374"/>
      <c r="Q18" s="1374"/>
      <c r="R18" s="1374"/>
      <c r="S18" s="1374"/>
      <c r="T18" s="1374"/>
      <c r="U18" s="1374"/>
      <c r="V18" s="1374"/>
    </row>
    <row r="19" spans="1:22" x14ac:dyDescent="0.2">
      <c r="A19" s="1613"/>
      <c r="B19" s="1614"/>
      <c r="C19" s="1614"/>
      <c r="D19" s="1614"/>
      <c r="E19" s="1614"/>
      <c r="F19" s="1614"/>
      <c r="G19" s="1614"/>
      <c r="H19" s="1614"/>
      <c r="I19" s="1614"/>
      <c r="J19" s="1615"/>
      <c r="M19" s="1374"/>
      <c r="N19" s="1374"/>
      <c r="O19" s="1374"/>
      <c r="P19" s="1374"/>
      <c r="Q19" s="1374"/>
      <c r="R19" s="1374"/>
      <c r="S19" s="1374"/>
      <c r="T19" s="1374"/>
      <c r="U19" s="1374"/>
      <c r="V19" s="1374"/>
    </row>
    <row r="20" spans="1:22" ht="21" customHeight="1" x14ac:dyDescent="0.2">
      <c r="A20" s="1702"/>
      <c r="B20" s="1813" t="s">
        <v>378</v>
      </c>
      <c r="C20" s="1814"/>
      <c r="D20" s="1814"/>
      <c r="E20" s="1814"/>
      <c r="F20" s="1814"/>
      <c r="G20" s="1814"/>
      <c r="H20" s="1814"/>
      <c r="I20" s="1814"/>
      <c r="J20" s="1815"/>
      <c r="M20" s="1374"/>
      <c r="N20" s="1374"/>
      <c r="O20" s="1374"/>
      <c r="P20" s="1374"/>
      <c r="Q20" s="1374"/>
      <c r="R20" s="1374"/>
      <c r="S20" s="1374"/>
      <c r="T20" s="1374"/>
      <c r="U20" s="1374"/>
      <c r="V20" s="1374"/>
    </row>
    <row r="21" spans="1:22" ht="20.25" customHeight="1" x14ac:dyDescent="0.2">
      <c r="A21" s="1702"/>
      <c r="B21" s="1517" t="s">
        <v>1092</v>
      </c>
      <c r="C21" s="1518"/>
      <c r="D21" s="1518"/>
      <c r="E21" s="1518"/>
      <c r="F21" s="1518"/>
      <c r="G21" s="1518"/>
      <c r="H21" s="1518"/>
      <c r="I21" s="1518"/>
      <c r="J21" s="1519"/>
      <c r="M21" s="1374"/>
      <c r="N21" s="1374"/>
      <c r="O21" s="1374"/>
      <c r="P21" s="1374"/>
      <c r="Q21" s="1374"/>
      <c r="R21" s="1374"/>
      <c r="S21" s="1374"/>
      <c r="T21" s="1374"/>
      <c r="U21" s="1374"/>
      <c r="V21" s="1374"/>
    </row>
    <row r="22" spans="1:22" ht="36.75" customHeight="1" thickBot="1" x14ac:dyDescent="0.25">
      <c r="A22" s="1702"/>
      <c r="B22" s="1816" t="s">
        <v>380</v>
      </c>
      <c r="C22" s="1817"/>
      <c r="D22" s="1817"/>
      <c r="E22" s="1817"/>
      <c r="F22" s="1817"/>
      <c r="G22" s="1817"/>
      <c r="H22" s="1817"/>
      <c r="I22" s="1817"/>
      <c r="J22" s="1818"/>
      <c r="M22" s="1374"/>
      <c r="N22" s="1374"/>
      <c r="O22" s="1374"/>
      <c r="P22" s="1374"/>
      <c r="Q22" s="1374"/>
      <c r="R22" s="1374"/>
      <c r="S22" s="1374"/>
      <c r="T22" s="1374"/>
      <c r="U22" s="1374"/>
      <c r="V22" s="1374"/>
    </row>
    <row r="23" spans="1:22" ht="13.5" thickBot="1" x14ac:dyDescent="0.25">
      <c r="A23" s="1620" t="s">
        <v>402</v>
      </c>
      <c r="B23" s="1621"/>
      <c r="C23" s="1621"/>
      <c r="D23" s="1621"/>
      <c r="E23" s="1621"/>
      <c r="F23" s="1621"/>
      <c r="G23" s="1621"/>
      <c r="H23" s="1621"/>
      <c r="I23" s="1621"/>
      <c r="J23" s="1622"/>
      <c r="M23" s="1374"/>
      <c r="N23" s="1374"/>
      <c r="O23" s="1374"/>
      <c r="P23" s="1374"/>
      <c r="Q23" s="1374"/>
      <c r="R23" s="1374"/>
      <c r="S23" s="1374"/>
      <c r="T23" s="1374"/>
      <c r="U23" s="1374"/>
      <c r="V23" s="1374"/>
    </row>
    <row r="24" spans="1:22" ht="66.75" customHeight="1" thickBot="1" x14ac:dyDescent="0.25">
      <c r="A24" s="33" t="s">
        <v>403</v>
      </c>
      <c r="B24" s="398" t="s">
        <v>397</v>
      </c>
      <c r="C24" s="398" t="s">
        <v>404</v>
      </c>
      <c r="D24" s="394" t="s">
        <v>405</v>
      </c>
      <c r="E24" s="394" t="s">
        <v>406</v>
      </c>
      <c r="F24" s="1822" t="s">
        <v>407</v>
      </c>
      <c r="G24" s="1823"/>
      <c r="H24" s="34" t="s">
        <v>21</v>
      </c>
      <c r="I24" s="34" t="s">
        <v>22</v>
      </c>
      <c r="J24" s="35" t="s">
        <v>23</v>
      </c>
      <c r="M24" s="1374"/>
      <c r="N24" s="1374"/>
      <c r="O24" s="1374"/>
      <c r="P24" s="1374"/>
      <c r="Q24" s="1374"/>
      <c r="R24" s="1374"/>
      <c r="S24" s="1374"/>
      <c r="T24" s="1374"/>
      <c r="U24" s="1374"/>
      <c r="V24" s="1374"/>
    </row>
    <row r="25" spans="1:22" ht="194.25" customHeight="1" x14ac:dyDescent="0.2">
      <c r="A25" s="443">
        <v>2012</v>
      </c>
      <c r="B25" s="206">
        <v>0.8</v>
      </c>
      <c r="C25" s="1376">
        <v>0.75070000000000003</v>
      </c>
      <c r="D25" s="445">
        <f>+C25/B25</f>
        <v>0.93837499999999996</v>
      </c>
      <c r="E25" s="446" t="s">
        <v>1147</v>
      </c>
      <c r="F25" s="2171" t="s">
        <v>1148</v>
      </c>
      <c r="G25" s="2171"/>
      <c r="H25" s="447" t="s">
        <v>1108</v>
      </c>
      <c r="I25" s="447" t="s">
        <v>1109</v>
      </c>
      <c r="J25" s="448"/>
      <c r="M25" s="1374"/>
      <c r="N25" s="1374"/>
      <c r="O25" s="1374"/>
      <c r="P25" s="1374"/>
      <c r="Q25" s="1374"/>
      <c r="R25" s="1374"/>
      <c r="S25" s="1374"/>
      <c r="T25" s="1374"/>
      <c r="U25" s="1374"/>
      <c r="V25" s="1374"/>
    </row>
    <row r="26" spans="1:22" ht="194.25" customHeight="1" x14ac:dyDescent="0.2">
      <c r="A26" s="449">
        <v>2013</v>
      </c>
      <c r="B26" s="201">
        <v>0.8</v>
      </c>
      <c r="C26" s="750">
        <v>0.90590000000000004</v>
      </c>
      <c r="D26" s="444">
        <f>+C26/B26</f>
        <v>1.1323749999999999</v>
      </c>
      <c r="E26" s="265" t="s">
        <v>1149</v>
      </c>
      <c r="F26" s="2163" t="s">
        <v>1148</v>
      </c>
      <c r="G26" s="2163"/>
      <c r="H26" s="442" t="s">
        <v>1108</v>
      </c>
      <c r="I26" s="442" t="s">
        <v>1109</v>
      </c>
      <c r="J26" s="450"/>
      <c r="M26" s="1374"/>
      <c r="N26" s="1374"/>
      <c r="O26" s="1374"/>
      <c r="P26" s="1374"/>
      <c r="Q26" s="1374"/>
      <c r="R26" s="1374"/>
      <c r="S26" s="1374"/>
      <c r="T26" s="1374"/>
      <c r="U26" s="1374"/>
      <c r="V26" s="1374"/>
    </row>
    <row r="27" spans="1:22" ht="195" customHeight="1" x14ac:dyDescent="0.2">
      <c r="A27" s="449">
        <v>2014</v>
      </c>
      <c r="B27" s="201">
        <v>0.8</v>
      </c>
      <c r="C27" s="750">
        <v>0.92220000000000002</v>
      </c>
      <c r="D27" s="444">
        <f>+C27/B27</f>
        <v>1.1527499999999999</v>
      </c>
      <c r="E27" s="265" t="s">
        <v>1150</v>
      </c>
      <c r="F27" s="2163" t="s">
        <v>1151</v>
      </c>
      <c r="G27" s="2163"/>
      <c r="H27" s="442" t="s">
        <v>1108</v>
      </c>
      <c r="I27" s="442" t="s">
        <v>1109</v>
      </c>
      <c r="J27" s="450"/>
      <c r="M27" s="1374"/>
      <c r="N27" s="1374"/>
      <c r="O27" s="1374"/>
      <c r="P27" s="1374"/>
      <c r="Q27" s="1374"/>
      <c r="R27" s="1374"/>
      <c r="S27" s="1374"/>
      <c r="T27" s="1374"/>
      <c r="U27" s="1374"/>
      <c r="V27" s="1374"/>
    </row>
    <row r="28" spans="1:22" ht="198" customHeight="1" x14ac:dyDescent="0.2">
      <c r="A28" s="449">
        <v>2015</v>
      </c>
      <c r="B28" s="201">
        <v>0.8</v>
      </c>
      <c r="C28" s="750">
        <v>0.90980000000000005</v>
      </c>
      <c r="D28" s="444">
        <f>+C28/B28</f>
        <v>1.1372500000000001</v>
      </c>
      <c r="E28" s="265" t="s">
        <v>1152</v>
      </c>
      <c r="F28" s="2163" t="s">
        <v>1151</v>
      </c>
      <c r="G28" s="2163"/>
      <c r="H28" s="442" t="s">
        <v>1108</v>
      </c>
      <c r="I28" s="442" t="s">
        <v>1109</v>
      </c>
      <c r="J28" s="450"/>
      <c r="M28" s="1374"/>
      <c r="N28" s="1374"/>
      <c r="O28" s="1374"/>
      <c r="P28" s="1374"/>
      <c r="Q28" s="1374"/>
      <c r="R28" s="1374"/>
      <c r="S28" s="1374"/>
      <c r="T28" s="1374"/>
      <c r="U28" s="1374"/>
      <c r="V28" s="1374"/>
    </row>
    <row r="29" spans="1:22" ht="192.75" customHeight="1" thickBot="1" x14ac:dyDescent="0.25">
      <c r="A29" s="451">
        <v>2016</v>
      </c>
      <c r="B29" s="208">
        <v>0.8</v>
      </c>
      <c r="C29" s="1299">
        <v>0.90590000000000004</v>
      </c>
      <c r="D29" s="452">
        <f>+C29/B29</f>
        <v>1.1323749999999999</v>
      </c>
      <c r="E29" s="265" t="s">
        <v>1153</v>
      </c>
      <c r="F29" s="2163" t="s">
        <v>1151</v>
      </c>
      <c r="G29" s="2163"/>
      <c r="H29" s="453" t="s">
        <v>1108</v>
      </c>
      <c r="I29" s="453" t="s">
        <v>1109</v>
      </c>
      <c r="J29" s="454"/>
      <c r="M29" s="1374"/>
      <c r="N29" s="1374"/>
      <c r="O29" s="1374"/>
      <c r="P29" s="1374"/>
      <c r="Q29" s="1374"/>
      <c r="R29" s="1374"/>
      <c r="S29" s="1374"/>
      <c r="T29" s="1374"/>
      <c r="U29" s="1374"/>
      <c r="V29" s="1374"/>
    </row>
    <row r="30" spans="1:22" ht="186" customHeight="1" x14ac:dyDescent="0.2">
      <c r="A30" s="661">
        <v>2017</v>
      </c>
      <c r="B30" s="201">
        <v>0.8</v>
      </c>
      <c r="C30" s="750" t="s">
        <v>1154</v>
      </c>
      <c r="D30" s="444">
        <v>1</v>
      </c>
      <c r="E30" s="662" t="s">
        <v>1155</v>
      </c>
      <c r="F30" s="2163" t="s">
        <v>1151</v>
      </c>
      <c r="G30" s="2163"/>
      <c r="H30" s="442" t="s">
        <v>1108</v>
      </c>
      <c r="I30" s="442" t="s">
        <v>1109</v>
      </c>
      <c r="J30" s="442"/>
      <c r="M30" s="280"/>
      <c r="N30" s="280"/>
      <c r="O30" s="280"/>
      <c r="P30" s="280"/>
      <c r="Q30" s="280"/>
      <c r="R30" s="280"/>
      <c r="S30" s="280"/>
      <c r="T30" s="280"/>
      <c r="U30" s="280"/>
      <c r="V30" s="280"/>
    </row>
    <row r="31" spans="1:22" ht="181.5" customHeight="1" x14ac:dyDescent="0.2">
      <c r="A31" s="661">
        <v>2018</v>
      </c>
      <c r="B31" s="201">
        <v>0.8</v>
      </c>
      <c r="C31" s="750" t="s">
        <v>1156</v>
      </c>
      <c r="D31" s="444">
        <v>1</v>
      </c>
      <c r="E31" s="662" t="s">
        <v>1157</v>
      </c>
      <c r="F31" s="2163" t="s">
        <v>1148</v>
      </c>
      <c r="G31" s="2163"/>
      <c r="H31" s="442" t="s">
        <v>1108</v>
      </c>
      <c r="I31" s="442" t="s">
        <v>1109</v>
      </c>
      <c r="J31" s="442"/>
      <c r="M31" s="280"/>
      <c r="N31" s="280"/>
      <c r="O31" s="280"/>
      <c r="P31" s="280"/>
      <c r="Q31" s="280"/>
      <c r="R31" s="280"/>
      <c r="S31" s="280"/>
      <c r="T31" s="280"/>
      <c r="U31" s="280"/>
      <c r="V31" s="280"/>
    </row>
    <row r="32" spans="1:22" ht="188.25" customHeight="1" x14ac:dyDescent="0.2">
      <c r="A32" s="1309">
        <v>2019</v>
      </c>
      <c r="B32" s="643">
        <v>0.9</v>
      </c>
      <c r="C32" s="1026">
        <v>0.94699999999999995</v>
      </c>
      <c r="D32" s="643">
        <v>1</v>
      </c>
      <c r="E32" s="622" t="s">
        <v>1158</v>
      </c>
      <c r="F32" s="1611" t="s">
        <v>1151</v>
      </c>
      <c r="G32" s="1612"/>
      <c r="H32" s="442" t="s">
        <v>1108</v>
      </c>
      <c r="I32" s="442" t="s">
        <v>1109</v>
      </c>
      <c r="J32" s="578"/>
      <c r="M32" s="280"/>
      <c r="N32" s="280"/>
      <c r="O32" s="280"/>
      <c r="P32" s="280"/>
      <c r="Q32" s="280"/>
      <c r="R32" s="280"/>
      <c r="S32" s="280"/>
      <c r="T32" s="280"/>
      <c r="U32" s="280"/>
      <c r="V32" s="280"/>
    </row>
    <row r="33" spans="1:22" ht="183" customHeight="1" x14ac:dyDescent="0.2">
      <c r="A33" s="577">
        <v>2020</v>
      </c>
      <c r="B33" s="643">
        <v>0.9</v>
      </c>
      <c r="C33" s="1026">
        <v>0.97640000000000005</v>
      </c>
      <c r="D33" s="643">
        <v>1</v>
      </c>
      <c r="E33" s="622" t="s">
        <v>1159</v>
      </c>
      <c r="F33" s="1611" t="s">
        <v>1151</v>
      </c>
      <c r="G33" s="1612"/>
      <c r="H33" s="442" t="s">
        <v>1108</v>
      </c>
      <c r="I33" s="442" t="s">
        <v>1109</v>
      </c>
      <c r="J33" s="578"/>
      <c r="M33" s="280"/>
      <c r="N33" s="280"/>
      <c r="O33" s="280"/>
      <c r="P33" s="280"/>
      <c r="Q33" s="280"/>
      <c r="R33" s="280"/>
      <c r="S33" s="280"/>
      <c r="T33" s="280"/>
      <c r="U33" s="280"/>
      <c r="V33" s="280"/>
    </row>
    <row r="34" spans="1:22" ht="174.75" customHeight="1" thickBot="1" x14ac:dyDescent="0.25">
      <c r="A34" s="451">
        <v>2021</v>
      </c>
      <c r="B34" s="201">
        <v>0.9</v>
      </c>
      <c r="C34" s="1208" t="s">
        <v>1160</v>
      </c>
      <c r="D34" s="452">
        <v>1</v>
      </c>
      <c r="E34" s="662" t="s">
        <v>1161</v>
      </c>
      <c r="F34" s="2163" t="s">
        <v>1162</v>
      </c>
      <c r="G34" s="2163"/>
      <c r="H34" s="453" t="s">
        <v>1108</v>
      </c>
      <c r="I34" s="453" t="s">
        <v>1109</v>
      </c>
      <c r="J34" s="454"/>
      <c r="M34" s="280"/>
      <c r="N34" s="280"/>
      <c r="O34" s="280"/>
      <c r="P34" s="280"/>
      <c r="Q34" s="280"/>
      <c r="R34" s="280"/>
      <c r="S34" s="280"/>
      <c r="T34" s="280"/>
      <c r="U34" s="280"/>
      <c r="V34" s="280"/>
    </row>
    <row r="35" spans="1:22" x14ac:dyDescent="0.2">
      <c r="A35" s="10"/>
      <c r="B35" s="10"/>
      <c r="C35" s="10"/>
      <c r="D35" s="10"/>
      <c r="E35" s="10"/>
      <c r="F35" s="10"/>
      <c r="G35" s="660"/>
      <c r="H35" s="10"/>
      <c r="I35" s="660"/>
      <c r="J35" s="10"/>
      <c r="M35" s="280"/>
      <c r="N35" s="280"/>
      <c r="O35" s="280"/>
      <c r="P35" s="280"/>
      <c r="Q35" s="280"/>
      <c r="R35" s="280"/>
      <c r="S35" s="280"/>
      <c r="T35" s="280"/>
      <c r="U35" s="280"/>
      <c r="V35" s="280"/>
    </row>
    <row r="36" spans="1:22" x14ac:dyDescent="0.2">
      <c r="A36" s="10"/>
      <c r="B36" s="10"/>
      <c r="C36" s="10"/>
      <c r="D36" s="10"/>
      <c r="E36" s="10"/>
      <c r="F36" s="10"/>
      <c r="G36" s="660"/>
      <c r="H36" s="10"/>
      <c r="I36" s="660"/>
      <c r="J36" s="10"/>
      <c r="M36" s="280"/>
      <c r="N36" s="280"/>
      <c r="O36" s="280"/>
      <c r="P36" s="280"/>
      <c r="Q36" s="280"/>
      <c r="R36" s="280"/>
      <c r="S36" s="280"/>
      <c r="T36" s="280"/>
      <c r="U36" s="280"/>
      <c r="V36" s="280"/>
    </row>
    <row r="37" spans="1:22" x14ac:dyDescent="0.2">
      <c r="A37" s="10"/>
      <c r="B37" s="10"/>
      <c r="C37" s="10"/>
      <c r="D37" s="10"/>
      <c r="E37" s="10"/>
      <c r="F37" s="10"/>
      <c r="G37" s="660"/>
      <c r="H37" s="10"/>
      <c r="I37" s="660"/>
      <c r="J37" s="10"/>
      <c r="M37" s="280"/>
      <c r="N37" s="280"/>
      <c r="O37" s="280"/>
      <c r="P37" s="280"/>
      <c r="Q37" s="280"/>
      <c r="R37" s="280"/>
      <c r="S37" s="280"/>
      <c r="T37" s="280"/>
      <c r="U37" s="280"/>
      <c r="V37" s="280"/>
    </row>
    <row r="38" spans="1:22" x14ac:dyDescent="0.2">
      <c r="A38" s="10"/>
      <c r="B38" s="10"/>
      <c r="C38" s="10"/>
      <c r="D38" s="10"/>
      <c r="E38" s="10"/>
      <c r="F38" s="10"/>
      <c r="G38" s="660"/>
      <c r="H38" s="10"/>
      <c r="I38" s="660"/>
      <c r="J38" s="10"/>
      <c r="M38" s="280"/>
      <c r="N38" s="280"/>
      <c r="O38" s="280"/>
      <c r="P38" s="280"/>
      <c r="Q38" s="280"/>
      <c r="R38" s="280"/>
      <c r="S38" s="280"/>
      <c r="T38" s="280"/>
      <c r="U38" s="280"/>
      <c r="V38" s="280"/>
    </row>
    <row r="39" spans="1:22" x14ac:dyDescent="0.2">
      <c r="A39" s="10"/>
      <c r="B39" s="10"/>
      <c r="C39" s="10"/>
      <c r="D39" s="10"/>
      <c r="E39" s="10"/>
      <c r="F39" s="10"/>
      <c r="G39" s="660"/>
      <c r="H39" s="10"/>
      <c r="I39" s="660"/>
      <c r="J39" s="10"/>
      <c r="M39" s="280"/>
      <c r="N39" s="280"/>
      <c r="O39" s="280"/>
      <c r="P39" s="280"/>
      <c r="Q39" s="280"/>
      <c r="R39" s="280"/>
      <c r="S39" s="280"/>
      <c r="T39" s="280"/>
      <c r="U39" s="280"/>
      <c r="V39" s="280"/>
    </row>
    <row r="40" spans="1:22" x14ac:dyDescent="0.2">
      <c r="A40" s="10"/>
      <c r="B40" s="10"/>
      <c r="C40" s="10"/>
      <c r="D40" s="10"/>
      <c r="E40" s="10"/>
      <c r="F40" s="10"/>
      <c r="G40" s="660"/>
      <c r="H40" s="10"/>
      <c r="I40" s="660"/>
      <c r="J40" s="10"/>
      <c r="M40" s="280"/>
      <c r="N40" s="280"/>
      <c r="O40" s="1374"/>
      <c r="P40" s="280"/>
      <c r="Q40" s="280"/>
      <c r="R40" s="280"/>
      <c r="S40" s="280"/>
      <c r="T40" s="280"/>
      <c r="U40" s="280"/>
      <c r="V40" s="280"/>
    </row>
    <row r="41" spans="1:22" x14ac:dyDescent="0.2">
      <c r="A41" s="10"/>
      <c r="B41" s="10"/>
      <c r="C41" s="10"/>
      <c r="D41" s="10"/>
      <c r="E41" s="10"/>
      <c r="F41" s="10"/>
      <c r="G41" s="660"/>
      <c r="H41" s="10"/>
      <c r="I41" s="660"/>
      <c r="J41" s="10"/>
      <c r="M41" s="1214" t="s">
        <v>168</v>
      </c>
      <c r="N41" s="1214" t="s">
        <v>1163</v>
      </c>
      <c r="O41" s="1214" t="s">
        <v>17</v>
      </c>
      <c r="P41" s="280"/>
      <c r="Q41" s="280"/>
      <c r="R41" s="280"/>
      <c r="S41" s="280"/>
      <c r="T41" s="280"/>
      <c r="U41" s="280"/>
      <c r="V41" s="280"/>
    </row>
    <row r="42" spans="1:22" x14ac:dyDescent="0.2">
      <c r="A42" s="10"/>
      <c r="B42" s="10"/>
      <c r="C42" s="10"/>
      <c r="D42" s="10"/>
      <c r="E42" s="10"/>
      <c r="F42" s="10"/>
      <c r="G42" s="660"/>
      <c r="H42" s="10"/>
      <c r="I42" s="660"/>
      <c r="J42" s="10"/>
      <c r="M42" s="280">
        <v>2017</v>
      </c>
      <c r="N42" s="280">
        <v>91.6</v>
      </c>
      <c r="O42" s="280">
        <v>90</v>
      </c>
      <c r="P42" s="280"/>
      <c r="Q42" s="280"/>
      <c r="R42" s="280"/>
      <c r="S42" s="280"/>
      <c r="T42" s="280"/>
      <c r="U42" s="280"/>
      <c r="V42" s="280"/>
    </row>
    <row r="43" spans="1:22" x14ac:dyDescent="0.2">
      <c r="A43" s="10"/>
      <c r="B43" s="10"/>
      <c r="C43" s="10"/>
      <c r="D43" s="10"/>
      <c r="E43" s="10"/>
      <c r="F43" s="10"/>
      <c r="G43" s="660"/>
      <c r="H43" s="10"/>
      <c r="I43" s="660"/>
      <c r="J43" s="10"/>
      <c r="M43" s="280">
        <v>2018</v>
      </c>
      <c r="N43" s="280">
        <v>92.46</v>
      </c>
      <c r="O43" s="280">
        <v>90</v>
      </c>
      <c r="P43" s="280"/>
      <c r="Q43" s="280"/>
      <c r="R43" s="280"/>
      <c r="S43" s="280"/>
      <c r="T43" s="280"/>
      <c r="U43" s="280"/>
      <c r="V43" s="280"/>
    </row>
    <row r="44" spans="1:22" x14ac:dyDescent="0.2">
      <c r="A44" s="10"/>
      <c r="B44" s="10"/>
      <c r="C44" s="10"/>
      <c r="D44" s="10"/>
      <c r="E44" s="10"/>
      <c r="F44" s="10"/>
      <c r="G44" s="660"/>
      <c r="H44" s="10"/>
      <c r="I44" s="660"/>
      <c r="J44" s="10"/>
      <c r="M44" s="280">
        <v>2019</v>
      </c>
      <c r="N44" s="280">
        <v>97.4</v>
      </c>
      <c r="O44" s="280">
        <v>90</v>
      </c>
      <c r="P44" s="280"/>
      <c r="Q44" s="280"/>
      <c r="R44" s="280"/>
      <c r="S44" s="280"/>
      <c r="T44" s="280"/>
      <c r="U44" s="280"/>
      <c r="V44" s="280"/>
    </row>
    <row r="45" spans="1:22" x14ac:dyDescent="0.2">
      <c r="A45" s="10"/>
      <c r="B45" s="10"/>
      <c r="C45" s="10"/>
      <c r="D45" s="10"/>
      <c r="E45" s="10"/>
      <c r="F45" s="10"/>
      <c r="G45" s="660"/>
      <c r="H45" s="10"/>
      <c r="I45" s="660"/>
      <c r="J45" s="10"/>
      <c r="M45" s="280">
        <v>2020</v>
      </c>
      <c r="N45" s="280">
        <v>97.64</v>
      </c>
      <c r="O45" s="280">
        <v>90</v>
      </c>
      <c r="P45" s="280"/>
      <c r="Q45" s="280"/>
      <c r="R45" s="280"/>
      <c r="S45" s="280"/>
      <c r="T45" s="280"/>
      <c r="U45" s="280"/>
      <c r="V45" s="280"/>
    </row>
    <row r="46" spans="1:22" x14ac:dyDescent="0.2">
      <c r="A46" s="10"/>
      <c r="B46" s="10"/>
      <c r="C46" s="10"/>
      <c r="D46" s="10"/>
      <c r="E46" s="10"/>
      <c r="F46" s="10"/>
      <c r="G46" s="660"/>
      <c r="H46" s="10"/>
      <c r="I46" s="660"/>
      <c r="J46" s="10"/>
      <c r="M46" s="280">
        <v>2021</v>
      </c>
      <c r="N46" s="280">
        <v>97.4</v>
      </c>
      <c r="O46" s="280">
        <v>90</v>
      </c>
      <c r="P46" s="280"/>
      <c r="Q46" s="280"/>
      <c r="R46" s="280"/>
      <c r="S46" s="280"/>
      <c r="T46" s="280"/>
      <c r="U46" s="280"/>
      <c r="V46" s="280"/>
    </row>
    <row r="47" spans="1:22" x14ac:dyDescent="0.2">
      <c r="A47" s="10"/>
      <c r="B47" s="10"/>
      <c r="C47" s="10"/>
      <c r="D47" s="10"/>
      <c r="E47" s="10"/>
      <c r="F47" s="10"/>
      <c r="G47" s="660"/>
      <c r="H47" s="10"/>
      <c r="I47" s="660"/>
      <c r="J47" s="10"/>
      <c r="M47" s="280"/>
      <c r="N47" s="280"/>
      <c r="O47" s="280"/>
      <c r="P47" s="280"/>
      <c r="Q47" s="280"/>
      <c r="R47" s="280"/>
      <c r="S47" s="280"/>
      <c r="T47" s="280"/>
      <c r="U47" s="280"/>
      <c r="V47" s="280"/>
    </row>
    <row r="48" spans="1:22" x14ac:dyDescent="0.2">
      <c r="A48" s="10"/>
      <c r="B48" s="10"/>
      <c r="C48" s="10"/>
      <c r="D48" s="10"/>
      <c r="E48" s="10"/>
      <c r="F48" s="10"/>
      <c r="G48" s="660"/>
      <c r="H48" s="10"/>
      <c r="I48" s="660"/>
      <c r="J48" s="10"/>
      <c r="M48" s="1374"/>
      <c r="N48" s="280"/>
      <c r="O48" s="280"/>
      <c r="P48" s="280"/>
      <c r="Q48" s="280"/>
      <c r="R48" s="280"/>
      <c r="S48" s="280"/>
      <c r="T48" s="280"/>
      <c r="U48" s="280"/>
      <c r="V48" s="280"/>
    </row>
    <row r="49" spans="1:22" x14ac:dyDescent="0.2">
      <c r="A49" s="10"/>
      <c r="B49" s="10"/>
      <c r="C49" s="10"/>
      <c r="D49" s="10"/>
      <c r="E49" s="10"/>
      <c r="F49" s="10"/>
      <c r="G49" s="660"/>
      <c r="H49" s="10"/>
      <c r="I49" s="660"/>
      <c r="J49" s="10"/>
      <c r="M49" s="1374"/>
      <c r="N49" s="280"/>
      <c r="O49" s="280"/>
      <c r="P49" s="280"/>
      <c r="Q49" s="280"/>
      <c r="R49" s="280"/>
      <c r="S49" s="280"/>
      <c r="T49" s="280"/>
      <c r="U49" s="280"/>
      <c r="V49" s="280"/>
    </row>
    <row r="50" spans="1:22" x14ac:dyDescent="0.2">
      <c r="A50" s="10"/>
      <c r="B50" s="10"/>
      <c r="C50" s="10"/>
      <c r="D50" s="10"/>
      <c r="E50" s="10"/>
      <c r="F50" s="10"/>
      <c r="G50" s="660"/>
      <c r="H50" s="10"/>
      <c r="I50" s="660"/>
      <c r="J50" s="10"/>
      <c r="M50" s="1374"/>
      <c r="N50" s="280"/>
      <c r="O50" s="280"/>
      <c r="P50" s="280"/>
      <c r="Q50" s="280"/>
      <c r="R50" s="280"/>
      <c r="S50" s="280"/>
      <c r="T50" s="280"/>
      <c r="U50" s="280"/>
      <c r="V50" s="280"/>
    </row>
    <row r="51" spans="1:22" x14ac:dyDescent="0.2">
      <c r="A51" s="10"/>
      <c r="B51" s="10"/>
      <c r="C51" s="10"/>
      <c r="D51" s="10"/>
      <c r="E51" s="10"/>
      <c r="F51" s="10"/>
      <c r="G51" s="660"/>
      <c r="H51" s="10"/>
      <c r="I51" s="660"/>
      <c r="J51" s="10"/>
      <c r="M51" s="1374"/>
      <c r="N51" s="280"/>
      <c r="O51" s="280"/>
      <c r="P51" s="280"/>
      <c r="Q51" s="280"/>
      <c r="R51" s="280"/>
      <c r="S51" s="280"/>
      <c r="T51" s="280"/>
      <c r="U51" s="280"/>
      <c r="V51" s="280"/>
    </row>
    <row r="52" spans="1:22" x14ac:dyDescent="0.2">
      <c r="A52" s="10"/>
      <c r="B52" s="10"/>
      <c r="C52" s="10"/>
      <c r="D52" s="10"/>
      <c r="E52" s="10"/>
      <c r="F52" s="10"/>
      <c r="G52" s="660"/>
      <c r="H52" s="10"/>
      <c r="I52" s="660"/>
      <c r="J52" s="10"/>
      <c r="M52" s="280"/>
      <c r="N52" s="280"/>
      <c r="O52" s="280"/>
      <c r="P52" s="280"/>
      <c r="Q52" s="280"/>
      <c r="R52" s="280"/>
      <c r="S52" s="280"/>
      <c r="T52" s="280"/>
      <c r="U52" s="280"/>
      <c r="V52" s="280"/>
    </row>
    <row r="53" spans="1:22" x14ac:dyDescent="0.2">
      <c r="A53" s="10"/>
      <c r="B53" s="10"/>
      <c r="C53" s="10"/>
      <c r="D53" s="10"/>
      <c r="E53" s="10"/>
      <c r="F53" s="10"/>
      <c r="G53" s="660"/>
      <c r="H53" s="10"/>
      <c r="I53" s="660"/>
      <c r="J53" s="10"/>
      <c r="M53" s="280"/>
      <c r="N53" s="280"/>
      <c r="O53" s="280"/>
      <c r="P53" s="280"/>
      <c r="Q53" s="280"/>
      <c r="R53" s="280"/>
      <c r="S53" s="280"/>
      <c r="T53" s="280"/>
      <c r="U53" s="280"/>
      <c r="V53" s="280"/>
    </row>
    <row r="54" spans="1:22" ht="24.95" customHeight="1" x14ac:dyDescent="0.2">
      <c r="A54" s="10"/>
      <c r="B54" s="10"/>
      <c r="C54" s="10"/>
      <c r="D54" s="10"/>
      <c r="E54" s="10"/>
      <c r="F54" s="10"/>
      <c r="G54" s="660"/>
      <c r="H54" s="10"/>
      <c r="I54" s="660"/>
      <c r="J54" s="10"/>
      <c r="M54" s="280"/>
      <c r="N54" s="280"/>
      <c r="O54" s="280"/>
      <c r="P54" s="280"/>
      <c r="Q54" s="280"/>
      <c r="R54" s="280"/>
      <c r="S54" s="280"/>
      <c r="T54" s="280"/>
      <c r="U54" s="280"/>
      <c r="V54" s="280"/>
    </row>
    <row r="55" spans="1:22" ht="24.95" customHeight="1" x14ac:dyDescent="0.2">
      <c r="A55" s="10"/>
      <c r="B55" s="10"/>
      <c r="C55" s="10"/>
      <c r="D55" s="10"/>
      <c r="E55" s="10"/>
      <c r="F55" s="10"/>
      <c r="G55" s="660"/>
      <c r="H55" s="10"/>
      <c r="I55" s="660"/>
      <c r="J55" s="10"/>
      <c r="M55" s="280"/>
      <c r="N55" s="280"/>
      <c r="O55" s="280"/>
      <c r="P55" s="280"/>
      <c r="Q55" s="280"/>
      <c r="R55" s="280"/>
      <c r="S55" s="280"/>
      <c r="T55" s="280"/>
      <c r="U55" s="280"/>
      <c r="V55" s="280"/>
    </row>
    <row r="56" spans="1:22" ht="24.95" customHeight="1" x14ac:dyDescent="0.2">
      <c r="A56" s="10"/>
      <c r="B56" s="10"/>
      <c r="C56" s="10"/>
      <c r="D56" s="10"/>
      <c r="E56" s="10"/>
      <c r="F56" s="10"/>
      <c r="G56" s="660"/>
      <c r="H56" s="10"/>
      <c r="I56" s="660"/>
      <c r="J56" s="10"/>
      <c r="M56" s="280"/>
      <c r="N56" s="280"/>
      <c r="O56" s="280"/>
      <c r="P56" s="280"/>
      <c r="Q56" s="280"/>
      <c r="R56" s="280"/>
      <c r="S56" s="280"/>
      <c r="T56" s="280"/>
      <c r="U56" s="280"/>
      <c r="V56" s="280"/>
    </row>
    <row r="57" spans="1:22" ht="24.95" customHeight="1" x14ac:dyDescent="0.2">
      <c r="A57" s="10"/>
      <c r="B57" s="10"/>
      <c r="C57" s="10"/>
      <c r="D57" s="10"/>
      <c r="E57" s="10"/>
      <c r="F57" s="10"/>
      <c r="G57" s="660"/>
      <c r="H57" s="10"/>
      <c r="I57" s="660"/>
      <c r="J57" s="10"/>
      <c r="M57" s="280"/>
      <c r="N57" s="280"/>
      <c r="O57" s="280"/>
      <c r="P57" s="280"/>
      <c r="Q57" s="280"/>
      <c r="R57" s="280"/>
      <c r="S57" s="280"/>
      <c r="T57" s="280"/>
      <c r="U57" s="280"/>
      <c r="V57" s="280"/>
    </row>
    <row r="58" spans="1:22" ht="24.95" customHeight="1" x14ac:dyDescent="0.2">
      <c r="A58" s="10"/>
      <c r="B58" s="10"/>
      <c r="C58" s="10"/>
      <c r="D58" s="10"/>
      <c r="E58" s="10"/>
      <c r="F58" s="10"/>
      <c r="G58" s="660"/>
      <c r="H58" s="10"/>
      <c r="I58" s="660"/>
      <c r="J58" s="10"/>
      <c r="M58" s="280"/>
      <c r="N58" s="280"/>
      <c r="O58" s="280"/>
      <c r="P58" s="280"/>
      <c r="Q58" s="280"/>
      <c r="R58" s="280"/>
      <c r="S58" s="280"/>
      <c r="T58" s="280"/>
      <c r="U58" s="280"/>
      <c r="V58" s="280"/>
    </row>
    <row r="59" spans="1:22" ht="24.95" customHeight="1" x14ac:dyDescent="0.2">
      <c r="A59"/>
      <c r="B59"/>
      <c r="C59"/>
      <c r="D59"/>
      <c r="E59"/>
      <c r="F59"/>
      <c r="G59" s="41"/>
      <c r="H59"/>
      <c r="I59" s="41"/>
      <c r="J59"/>
      <c r="M59" s="280"/>
      <c r="N59" s="280"/>
      <c r="O59" s="280"/>
      <c r="P59" s="280"/>
      <c r="Q59" s="280"/>
      <c r="R59" s="280"/>
      <c r="S59" s="280"/>
      <c r="T59" s="280"/>
      <c r="U59" s="280"/>
      <c r="V59" s="280"/>
    </row>
    <row r="60" spans="1:22" ht="24.95" customHeight="1" x14ac:dyDescent="0.2">
      <c r="A60"/>
      <c r="B60"/>
      <c r="C60"/>
      <c r="D60"/>
      <c r="E60"/>
      <c r="F60"/>
      <c r="G60" s="41"/>
      <c r="H60"/>
      <c r="I60" s="41"/>
      <c r="J60"/>
      <c r="M60" s="280"/>
      <c r="N60" s="280"/>
      <c r="O60" s="280"/>
      <c r="P60" s="280"/>
      <c r="Q60" s="280"/>
      <c r="R60" s="280"/>
      <c r="S60" s="280"/>
      <c r="T60" s="280"/>
      <c r="U60" s="280"/>
      <c r="V60" s="280"/>
    </row>
    <row r="61" spans="1:22" ht="24.95" customHeight="1" x14ac:dyDescent="0.2">
      <c r="A61"/>
      <c r="B61"/>
      <c r="C61"/>
      <c r="D61"/>
      <c r="E61"/>
      <c r="F61"/>
      <c r="G61" s="41"/>
      <c r="H61"/>
      <c r="I61" s="41"/>
      <c r="J61"/>
      <c r="M61" s="1374"/>
      <c r="N61" s="1374"/>
      <c r="O61" s="1374"/>
      <c r="P61" s="1374"/>
      <c r="Q61" s="1374"/>
      <c r="R61" s="1374"/>
      <c r="S61" s="1374"/>
      <c r="T61" s="1374"/>
      <c r="U61" s="1374"/>
      <c r="V61" s="1374"/>
    </row>
    <row r="62" spans="1:22" ht="24.95" customHeight="1" x14ac:dyDescent="0.2">
      <c r="A62"/>
      <c r="B62"/>
      <c r="C62"/>
      <c r="D62"/>
      <c r="E62"/>
      <c r="F62"/>
      <c r="G62" s="41"/>
      <c r="H62"/>
      <c r="I62" s="41"/>
      <c r="J62"/>
      <c r="M62" s="1374"/>
      <c r="N62" s="1374"/>
      <c r="O62" s="1374"/>
      <c r="P62" s="1374"/>
      <c r="Q62" s="1374"/>
      <c r="R62" s="1374"/>
      <c r="S62" s="1374"/>
      <c r="T62" s="1374"/>
      <c r="U62" s="1374"/>
      <c r="V62" s="1374"/>
    </row>
    <row r="63" spans="1:22" ht="24.95" customHeight="1" x14ac:dyDescent="0.2">
      <c r="A63"/>
      <c r="B63"/>
      <c r="C63"/>
      <c r="D63"/>
      <c r="E63"/>
      <c r="F63"/>
      <c r="G63" s="41"/>
      <c r="H63"/>
      <c r="I63" s="41"/>
      <c r="J63"/>
      <c r="M63" s="1374"/>
      <c r="N63" s="1374"/>
      <c r="O63" s="1374"/>
      <c r="P63" s="1374"/>
      <c r="Q63" s="1374"/>
      <c r="R63" s="1374"/>
      <c r="S63" s="1374"/>
      <c r="T63" s="1374"/>
      <c r="U63" s="1374"/>
      <c r="V63" s="1374"/>
    </row>
    <row r="64" spans="1:22" ht="24.95" customHeight="1" x14ac:dyDescent="0.2">
      <c r="A64"/>
      <c r="B64"/>
      <c r="C64"/>
      <c r="D64"/>
      <c r="E64"/>
      <c r="F64"/>
      <c r="G64" s="41"/>
      <c r="H64"/>
      <c r="I64" s="41"/>
      <c r="J64"/>
      <c r="M64" s="1374"/>
      <c r="N64" s="1374"/>
      <c r="O64" s="1374"/>
      <c r="P64" s="1374"/>
      <c r="Q64" s="1374"/>
      <c r="R64" s="1374"/>
      <c r="S64" s="1374"/>
      <c r="T64" s="1374"/>
      <c r="U64" s="1374"/>
      <c r="V64" s="1374"/>
    </row>
    <row r="65" spans="1:14" ht="42.75" customHeight="1" x14ac:dyDescent="0.25">
      <c r="A65" s="2169" t="s">
        <v>1164</v>
      </c>
      <c r="B65" s="2170"/>
      <c r="C65" s="2170"/>
      <c r="D65" s="2170"/>
      <c r="E65" s="2170"/>
      <c r="F65" s="2170"/>
      <c r="G65" s="2170"/>
      <c r="H65" s="2170"/>
      <c r="I65" s="2170"/>
      <c r="J65" s="2170"/>
      <c r="M65" s="1374"/>
      <c r="N65" s="1374"/>
    </row>
    <row r="66" spans="1:14" ht="24.95" customHeight="1" thickBot="1" x14ac:dyDescent="0.25">
      <c r="M66" s="1374"/>
      <c r="N66" s="1374"/>
    </row>
    <row r="67" spans="1:14" ht="49.5" customHeight="1" x14ac:dyDescent="0.2">
      <c r="A67" s="2172" t="s">
        <v>1165</v>
      </c>
      <c r="B67" s="2174" t="s">
        <v>1166</v>
      </c>
      <c r="C67" s="2176" t="s">
        <v>1167</v>
      </c>
      <c r="D67" s="2177"/>
      <c r="E67" s="2178" t="s">
        <v>1168</v>
      </c>
      <c r="F67" s="2179"/>
      <c r="G67" s="2180" t="s">
        <v>1169</v>
      </c>
      <c r="H67" s="2181"/>
      <c r="I67" s="933" t="s">
        <v>1170</v>
      </c>
      <c r="J67" s="934" t="s">
        <v>1171</v>
      </c>
      <c r="M67" s="1374"/>
      <c r="N67" s="1374"/>
    </row>
    <row r="68" spans="1:14" x14ac:dyDescent="0.2">
      <c r="A68" s="2173"/>
      <c r="B68" s="2175"/>
      <c r="C68" s="433" t="s">
        <v>341</v>
      </c>
      <c r="D68" s="433" t="s">
        <v>1126</v>
      </c>
      <c r="E68" s="433" t="s">
        <v>1127</v>
      </c>
      <c r="F68" s="433" t="s">
        <v>1126</v>
      </c>
      <c r="G68" s="434" t="s">
        <v>1127</v>
      </c>
      <c r="H68" s="435" t="s">
        <v>1126</v>
      </c>
      <c r="I68" s="434" t="s">
        <v>1127</v>
      </c>
      <c r="J68" s="935"/>
      <c r="M68" s="280"/>
      <c r="N68" s="280"/>
    </row>
    <row r="69" spans="1:14" x14ac:dyDescent="0.2">
      <c r="A69" s="426">
        <v>42035</v>
      </c>
      <c r="B69" s="432">
        <v>3111</v>
      </c>
      <c r="C69" s="427">
        <v>1407</v>
      </c>
      <c r="D69" s="429">
        <v>45.226615236258439</v>
      </c>
      <c r="E69" s="427">
        <v>20</v>
      </c>
      <c r="F69" s="430">
        <v>0.64288010286081654</v>
      </c>
      <c r="G69" s="428">
        <v>1634</v>
      </c>
      <c r="H69" s="429">
        <v>52.523304403728709</v>
      </c>
      <c r="I69" s="422"/>
      <c r="J69" s="438">
        <v>95.260663507109001</v>
      </c>
      <c r="M69" s="280"/>
      <c r="N69" s="280"/>
    </row>
    <row r="70" spans="1:14" x14ac:dyDescent="0.2">
      <c r="A70" s="426">
        <v>42063</v>
      </c>
      <c r="B70" s="432">
        <v>3826</v>
      </c>
      <c r="C70" s="427">
        <v>2266</v>
      </c>
      <c r="D70" s="429">
        <v>59.226346053319389</v>
      </c>
      <c r="E70" s="427">
        <v>111</v>
      </c>
      <c r="F70" s="430">
        <v>2.9012023000522738</v>
      </c>
      <c r="G70" s="428">
        <v>1411</v>
      </c>
      <c r="H70" s="429">
        <v>36.879247255619447</v>
      </c>
      <c r="I70" s="422"/>
      <c r="J70" s="438">
        <v>93.830227743271223</v>
      </c>
      <c r="M70" s="280"/>
      <c r="N70" s="280"/>
    </row>
    <row r="71" spans="1:14" x14ac:dyDescent="0.2">
      <c r="A71" s="426">
        <v>42094</v>
      </c>
      <c r="B71" s="432">
        <v>4138</v>
      </c>
      <c r="C71" s="427">
        <v>2655</v>
      </c>
      <c r="D71" s="429">
        <v>64.161430642822609</v>
      </c>
      <c r="E71" s="427">
        <v>78</v>
      </c>
      <c r="F71" s="430">
        <v>1.8849685838569359</v>
      </c>
      <c r="G71" s="428">
        <v>1305</v>
      </c>
      <c r="H71" s="429">
        <v>31.536974383760271</v>
      </c>
      <c r="I71" s="422"/>
      <c r="J71" s="438">
        <v>93.716907871514294</v>
      </c>
      <c r="M71" s="280"/>
      <c r="N71" s="280"/>
    </row>
    <row r="72" spans="1:14" x14ac:dyDescent="0.2">
      <c r="A72" s="426">
        <v>42124</v>
      </c>
      <c r="B72" s="432">
        <v>3369</v>
      </c>
      <c r="C72" s="427">
        <v>2989</v>
      </c>
      <c r="D72" s="429">
        <v>88.720688631641437</v>
      </c>
      <c r="E72" s="427">
        <v>15</v>
      </c>
      <c r="F72" s="430">
        <v>0.44523597506678536</v>
      </c>
      <c r="G72" s="428">
        <v>89</v>
      </c>
      <c r="H72" s="429">
        <v>2.6417334520629265</v>
      </c>
      <c r="I72" s="422"/>
      <c r="J72" s="438">
        <v>91.128048780487802</v>
      </c>
      <c r="M72" s="280"/>
      <c r="N72" s="280"/>
    </row>
    <row r="73" spans="1:14" x14ac:dyDescent="0.2">
      <c r="A73" s="426">
        <v>42155</v>
      </c>
      <c r="B73" s="432">
        <v>3237</v>
      </c>
      <c r="C73" s="427">
        <v>1750</v>
      </c>
      <c r="D73" s="429">
        <v>54.062403459993824</v>
      </c>
      <c r="E73" s="427">
        <v>58</v>
      </c>
      <c r="F73" s="430">
        <v>1.7917825146740809</v>
      </c>
      <c r="G73" s="428">
        <v>1381</v>
      </c>
      <c r="H73" s="429">
        <v>42.662959530429411</v>
      </c>
      <c r="I73" s="422"/>
      <c r="J73" s="438">
        <v>94.28879310344827</v>
      </c>
      <c r="M73" s="280"/>
      <c r="N73" s="280"/>
    </row>
    <row r="74" spans="1:14" x14ac:dyDescent="0.2">
      <c r="A74" s="426">
        <v>42185</v>
      </c>
      <c r="B74" s="432">
        <v>2970</v>
      </c>
      <c r="C74" s="427">
        <v>1422</v>
      </c>
      <c r="D74" s="429">
        <v>47.878787878787875</v>
      </c>
      <c r="E74" s="427">
        <v>109</v>
      </c>
      <c r="F74" s="430">
        <v>3.67003367003367</v>
      </c>
      <c r="G74" s="428">
        <v>1299</v>
      </c>
      <c r="H74" s="429">
        <v>43.737373737373737</v>
      </c>
      <c r="I74" s="422"/>
      <c r="J74" s="438">
        <v>85.098743267504489</v>
      </c>
      <c r="M74" s="280"/>
      <c r="N74" s="280"/>
    </row>
    <row r="75" spans="1:14" x14ac:dyDescent="0.2">
      <c r="A75" s="426">
        <v>42216</v>
      </c>
      <c r="B75" s="432">
        <v>5816</v>
      </c>
      <c r="C75" s="427">
        <v>3449</v>
      </c>
      <c r="D75" s="429">
        <v>59.30192572214581</v>
      </c>
      <c r="E75" s="427">
        <v>154</v>
      </c>
      <c r="F75" s="430">
        <v>2.6478679504814306</v>
      </c>
      <c r="G75" s="428">
        <v>1823</v>
      </c>
      <c r="H75" s="429">
        <v>31.344566712517192</v>
      </c>
      <c r="I75" s="422"/>
      <c r="J75" s="438">
        <v>86.376158276984725</v>
      </c>
      <c r="M75" s="280"/>
      <c r="N75" s="280"/>
    </row>
    <row r="76" spans="1:14" x14ac:dyDescent="0.2">
      <c r="A76" s="426">
        <v>42247</v>
      </c>
      <c r="B76" s="432">
        <v>3784</v>
      </c>
      <c r="C76" s="427">
        <v>2139</v>
      </c>
      <c r="D76" s="429">
        <v>56.527484143763218</v>
      </c>
      <c r="E76" s="427">
        <v>78</v>
      </c>
      <c r="F76" s="430">
        <v>2.0613107822410148</v>
      </c>
      <c r="G76" s="428">
        <v>1435</v>
      </c>
      <c r="H76" s="429">
        <v>37.922832980972515</v>
      </c>
      <c r="I76" s="422"/>
      <c r="J76" s="438">
        <v>91.06002554278416</v>
      </c>
      <c r="M76" s="280"/>
      <c r="N76" s="280"/>
    </row>
    <row r="77" spans="1:14" x14ac:dyDescent="0.2">
      <c r="A77" s="426">
        <v>42277</v>
      </c>
      <c r="B77" s="432">
        <v>3750</v>
      </c>
      <c r="C77" s="427">
        <v>1995</v>
      </c>
      <c r="D77" s="429">
        <v>53.2</v>
      </c>
      <c r="E77" s="427">
        <v>161</v>
      </c>
      <c r="F77" s="430">
        <v>4.293333333333333</v>
      </c>
      <c r="G77" s="428">
        <v>1454</v>
      </c>
      <c r="H77" s="429">
        <v>38.773333333333333</v>
      </c>
      <c r="I77" s="422"/>
      <c r="J77" s="438">
        <v>86.890243902439025</v>
      </c>
      <c r="M77" s="280"/>
      <c r="N77" s="280"/>
    </row>
    <row r="78" spans="1:14" x14ac:dyDescent="0.2">
      <c r="A78" s="426">
        <v>42308</v>
      </c>
      <c r="B78" s="432">
        <v>3271</v>
      </c>
      <c r="C78" s="427">
        <v>1847</v>
      </c>
      <c r="D78" s="429">
        <v>56.465912564964839</v>
      </c>
      <c r="E78" s="427">
        <v>68</v>
      </c>
      <c r="F78" s="430">
        <v>2.0788749617853868</v>
      </c>
      <c r="G78" s="428">
        <v>1276</v>
      </c>
      <c r="H78" s="429">
        <v>39.009477224090496</v>
      </c>
      <c r="I78" s="422"/>
      <c r="J78" s="438">
        <v>92.581453634085207</v>
      </c>
      <c r="M78" s="280"/>
      <c r="N78" s="280"/>
    </row>
    <row r="79" spans="1:14" x14ac:dyDescent="0.2">
      <c r="A79" s="426">
        <v>42338</v>
      </c>
      <c r="B79" s="432">
        <v>3279</v>
      </c>
      <c r="C79" s="427">
        <v>2054</v>
      </c>
      <c r="D79" s="429">
        <v>62.641049100335465</v>
      </c>
      <c r="E79" s="427">
        <v>28</v>
      </c>
      <c r="F79" s="430">
        <v>0.85391887770661778</v>
      </c>
      <c r="G79" s="428">
        <v>1127</v>
      </c>
      <c r="H79" s="429">
        <v>34.37023482769137</v>
      </c>
      <c r="I79" s="422"/>
      <c r="J79" s="438">
        <v>95.446096654275095</v>
      </c>
      <c r="M79" s="280"/>
      <c r="N79" s="280"/>
    </row>
    <row r="80" spans="1:14" x14ac:dyDescent="0.2">
      <c r="A80" s="426">
        <v>42369</v>
      </c>
      <c r="B80" s="432">
        <v>3150</v>
      </c>
      <c r="C80" s="427">
        <v>2142</v>
      </c>
      <c r="D80" s="429">
        <v>68</v>
      </c>
      <c r="E80" s="427">
        <v>51</v>
      </c>
      <c r="F80" s="430">
        <v>1.6190476190476188</v>
      </c>
      <c r="G80" s="428">
        <v>764</v>
      </c>
      <c r="H80" s="429">
        <v>24.253968253968253</v>
      </c>
      <c r="I80" s="422"/>
      <c r="J80" s="438">
        <v>89.773679798826493</v>
      </c>
      <c r="M80" s="280"/>
      <c r="N80" s="280"/>
    </row>
    <row r="81" spans="1:14" ht="15" x14ac:dyDescent="0.25">
      <c r="A81" s="923" t="s">
        <v>541</v>
      </c>
      <c r="B81" s="924">
        <v>43701</v>
      </c>
      <c r="C81" s="924">
        <v>26115</v>
      </c>
      <c r="D81" s="924"/>
      <c r="E81" s="924">
        <v>931</v>
      </c>
      <c r="F81" s="924"/>
      <c r="G81" s="924">
        <v>14998</v>
      </c>
      <c r="H81" s="925"/>
      <c r="I81" s="936"/>
      <c r="J81" s="937">
        <v>90.983520886318502</v>
      </c>
      <c r="M81" s="280"/>
      <c r="N81" s="280"/>
    </row>
    <row r="82" spans="1:14" x14ac:dyDescent="0.2">
      <c r="A82" s="426">
        <v>42400</v>
      </c>
      <c r="B82" s="432">
        <v>3251</v>
      </c>
      <c r="C82" s="427">
        <v>1846</v>
      </c>
      <c r="D82" s="429">
        <v>56.782528452783751</v>
      </c>
      <c r="E82" s="427">
        <v>30</v>
      </c>
      <c r="F82" s="430">
        <v>0.92279298677330046</v>
      </c>
      <c r="G82" s="428">
        <v>1271</v>
      </c>
      <c r="H82" s="429">
        <v>39.095662872962166</v>
      </c>
      <c r="I82" s="422"/>
      <c r="J82" s="438">
        <v>93.232323232323239</v>
      </c>
      <c r="M82" s="280"/>
      <c r="N82" s="280"/>
    </row>
    <row r="83" spans="1:14" x14ac:dyDescent="0.2">
      <c r="A83" s="426">
        <v>42429</v>
      </c>
      <c r="B83" s="432">
        <v>3569</v>
      </c>
      <c r="C83" s="427">
        <v>1934</v>
      </c>
      <c r="D83" s="429">
        <v>54.188848416923506</v>
      </c>
      <c r="E83" s="427">
        <v>63</v>
      </c>
      <c r="F83" s="430">
        <v>1.7652003362286353</v>
      </c>
      <c r="G83" s="428">
        <v>1476</v>
      </c>
      <c r="H83" s="429">
        <v>41.356122163070893</v>
      </c>
      <c r="I83" s="422"/>
      <c r="J83" s="438">
        <v>92.403248924988063</v>
      </c>
      <c r="M83" s="280"/>
      <c r="N83" s="280"/>
    </row>
    <row r="84" spans="1:14" x14ac:dyDescent="0.2">
      <c r="A84" s="426">
        <v>42460</v>
      </c>
      <c r="B84" s="432">
        <v>3037</v>
      </c>
      <c r="C84" s="427">
        <v>1555</v>
      </c>
      <c r="D84" s="429">
        <v>51.201843924925917</v>
      </c>
      <c r="E84" s="427">
        <v>44</v>
      </c>
      <c r="F84" s="430">
        <v>1.4487981560750742</v>
      </c>
      <c r="G84" s="428">
        <v>1272</v>
      </c>
      <c r="H84" s="429">
        <v>41.883437602897594</v>
      </c>
      <c r="I84" s="422"/>
      <c r="J84" s="438">
        <v>88.101983002832867</v>
      </c>
      <c r="M84" s="280"/>
      <c r="N84" s="280"/>
    </row>
    <row r="85" spans="1:14" x14ac:dyDescent="0.2">
      <c r="A85" s="426">
        <v>42490</v>
      </c>
      <c r="B85" s="432">
        <v>3217</v>
      </c>
      <c r="C85" s="427">
        <v>1992</v>
      </c>
      <c r="D85" s="429">
        <v>61.921044451352195</v>
      </c>
      <c r="E85" s="427">
        <v>33</v>
      </c>
      <c r="F85" s="430">
        <v>1.0258004351880634</v>
      </c>
      <c r="G85" s="428">
        <v>941</v>
      </c>
      <c r="H85" s="429">
        <v>29.250854833695989</v>
      </c>
      <c r="I85" s="422"/>
      <c r="J85" s="438">
        <v>87.521968365553604</v>
      </c>
      <c r="M85" s="280"/>
      <c r="N85" s="280"/>
    </row>
    <row r="86" spans="1:14" x14ac:dyDescent="0.2">
      <c r="A86" s="426">
        <v>42521</v>
      </c>
      <c r="B86" s="432">
        <v>2834</v>
      </c>
      <c r="C86" s="427">
        <v>1725</v>
      </c>
      <c r="D86" s="429">
        <v>60.868031051517292</v>
      </c>
      <c r="E86" s="427">
        <v>53</v>
      </c>
      <c r="F86" s="430">
        <v>1.8701482004234298</v>
      </c>
      <c r="G86" s="428">
        <v>876</v>
      </c>
      <c r="H86" s="429">
        <v>30.910374029640085</v>
      </c>
      <c r="I86" s="422"/>
      <c r="J86" s="438">
        <v>88.100102145045966</v>
      </c>
      <c r="M86" s="280"/>
      <c r="N86" s="280"/>
    </row>
    <row r="87" spans="1:14" x14ac:dyDescent="0.2">
      <c r="A87" s="426">
        <v>42551</v>
      </c>
      <c r="B87" s="432">
        <v>2370</v>
      </c>
      <c r="C87" s="427">
        <v>1326</v>
      </c>
      <c r="D87" s="429">
        <v>55.949367088607595</v>
      </c>
      <c r="E87" s="427">
        <v>43</v>
      </c>
      <c r="F87" s="430">
        <v>1.8143459915611813</v>
      </c>
      <c r="G87" s="428">
        <v>855</v>
      </c>
      <c r="H87" s="429">
        <v>36.075949367088604</v>
      </c>
      <c r="I87" s="422"/>
      <c r="J87" s="438">
        <v>87.524752475247524</v>
      </c>
      <c r="M87" s="280"/>
      <c r="N87" s="280"/>
    </row>
    <row r="88" spans="1:14" x14ac:dyDescent="0.2">
      <c r="A88" s="426">
        <v>42582</v>
      </c>
      <c r="B88" s="432">
        <v>2598</v>
      </c>
      <c r="C88" s="427">
        <v>1531</v>
      </c>
      <c r="D88" s="429">
        <v>58.929946112394148</v>
      </c>
      <c r="E88" s="427">
        <v>25</v>
      </c>
      <c r="F88" s="430">
        <v>0.96227867590454197</v>
      </c>
      <c r="G88" s="428">
        <v>959</v>
      </c>
      <c r="H88" s="429">
        <v>36.913010007698226</v>
      </c>
      <c r="I88" s="422"/>
      <c r="J88" s="438">
        <v>93.410616229408177</v>
      </c>
      <c r="M88" s="280"/>
      <c r="N88" s="280"/>
    </row>
    <row r="89" spans="1:14" x14ac:dyDescent="0.2">
      <c r="A89" s="426">
        <v>42612</v>
      </c>
      <c r="B89" s="432">
        <v>3391</v>
      </c>
      <c r="C89" s="427">
        <v>2657</v>
      </c>
      <c r="D89" s="429">
        <v>78.354467708640513</v>
      </c>
      <c r="E89" s="427">
        <v>28</v>
      </c>
      <c r="F89" s="430">
        <v>0.82571512828074312</v>
      </c>
      <c r="G89" s="428">
        <v>515</v>
      </c>
      <c r="H89" s="429">
        <v>15.187260395163667</v>
      </c>
      <c r="I89" s="422"/>
      <c r="J89" s="438">
        <v>92.385257301808068</v>
      </c>
      <c r="M89" s="280"/>
      <c r="N89" s="280"/>
    </row>
    <row r="90" spans="1:14" x14ac:dyDescent="0.2">
      <c r="A90" s="426">
        <v>42643</v>
      </c>
      <c r="B90" s="432">
        <v>2686</v>
      </c>
      <c r="C90" s="427">
        <v>1763</v>
      </c>
      <c r="D90" s="429">
        <v>65.636634400595682</v>
      </c>
      <c r="E90" s="427">
        <v>20</v>
      </c>
      <c r="F90" s="430">
        <v>0.74460163812360391</v>
      </c>
      <c r="G90" s="428">
        <v>706</v>
      </c>
      <c r="H90" s="429">
        <v>26.28443782576322</v>
      </c>
      <c r="I90" s="422"/>
      <c r="J90" s="438">
        <v>89.040404040404042</v>
      </c>
      <c r="M90" s="280"/>
      <c r="N90" s="280"/>
    </row>
    <row r="91" spans="1:14" x14ac:dyDescent="0.2">
      <c r="A91" s="426">
        <v>42674</v>
      </c>
      <c r="B91" s="432">
        <v>2498</v>
      </c>
      <c r="C91" s="427">
        <v>1600</v>
      </c>
      <c r="D91" s="429">
        <v>64.051240992794234</v>
      </c>
      <c r="E91" s="427">
        <v>43</v>
      </c>
      <c r="F91" s="430">
        <v>1.7213771016813448</v>
      </c>
      <c r="G91" s="428">
        <v>788</v>
      </c>
      <c r="H91" s="429">
        <v>31.545236188951158</v>
      </c>
      <c r="I91" s="422"/>
      <c r="J91" s="438">
        <v>93.567251461988292</v>
      </c>
      <c r="M91" s="280"/>
      <c r="N91" s="280"/>
    </row>
    <row r="92" spans="1:14" x14ac:dyDescent="0.2">
      <c r="A92" s="426">
        <v>42704</v>
      </c>
      <c r="B92" s="422">
        <v>2645</v>
      </c>
      <c r="C92" s="422">
        <v>1567</v>
      </c>
      <c r="D92" s="926">
        <v>59.243856332703217</v>
      </c>
      <c r="E92" s="620">
        <v>34</v>
      </c>
      <c r="F92" s="430">
        <v>1.2854442344045369</v>
      </c>
      <c r="G92" s="422">
        <v>941</v>
      </c>
      <c r="H92" s="429">
        <v>35.576559546313803</v>
      </c>
      <c r="I92" s="422"/>
      <c r="J92" s="438">
        <v>91.960093896713616</v>
      </c>
      <c r="M92" s="280"/>
      <c r="N92" s="280"/>
    </row>
    <row r="93" spans="1:14" x14ac:dyDescent="0.2">
      <c r="A93" s="426">
        <v>42735</v>
      </c>
      <c r="B93" s="531">
        <v>2117</v>
      </c>
      <c r="C93" s="531">
        <v>1387</v>
      </c>
      <c r="D93" s="927">
        <v>65.517241379310349</v>
      </c>
      <c r="E93" s="623">
        <v>3</v>
      </c>
      <c r="F93" s="430">
        <v>0.14170996693434107</v>
      </c>
      <c r="G93" s="531">
        <v>601</v>
      </c>
      <c r="H93" s="429">
        <v>28.389230042512992</v>
      </c>
      <c r="I93" s="531"/>
      <c r="J93" s="938">
        <v>91.490765171503966</v>
      </c>
      <c r="M93" s="280"/>
      <c r="N93" s="280"/>
    </row>
    <row r="94" spans="1:14" ht="15" x14ac:dyDescent="0.25">
      <c r="A94" s="928" t="s">
        <v>541</v>
      </c>
      <c r="B94" s="924">
        <v>34213</v>
      </c>
      <c r="C94" s="924">
        <v>20883</v>
      </c>
      <c r="D94" s="929"/>
      <c r="E94" s="924">
        <v>419</v>
      </c>
      <c r="F94" s="929"/>
      <c r="G94" s="924">
        <v>11201</v>
      </c>
      <c r="H94" s="929"/>
      <c r="I94" s="928"/>
      <c r="J94" s="937">
        <v>90.748305232052843</v>
      </c>
      <c r="M94" s="280"/>
      <c r="N94" s="280"/>
    </row>
    <row r="95" spans="1:14" x14ac:dyDescent="0.2">
      <c r="A95" s="426">
        <v>42766</v>
      </c>
      <c r="B95" s="422">
        <v>2156</v>
      </c>
      <c r="C95" s="422">
        <v>1196</v>
      </c>
      <c r="D95" s="930">
        <v>55.473098330241186</v>
      </c>
      <c r="E95" s="620">
        <v>45</v>
      </c>
      <c r="F95" s="430">
        <v>2.0871985157699444</v>
      </c>
      <c r="G95" s="422">
        <v>861</v>
      </c>
      <c r="H95" s="429">
        <v>39.935064935064936</v>
      </c>
      <c r="I95" s="422"/>
      <c r="J95" s="938">
        <v>92.355212355212359</v>
      </c>
      <c r="M95" s="280"/>
      <c r="N95" s="280"/>
    </row>
    <row r="96" spans="1:14" x14ac:dyDescent="0.2">
      <c r="A96" s="426" t="s">
        <v>1172</v>
      </c>
      <c r="B96" s="422">
        <v>3040</v>
      </c>
      <c r="C96" s="422">
        <v>2366</v>
      </c>
      <c r="D96" s="930">
        <v>77.828947368421055</v>
      </c>
      <c r="E96" s="620">
        <v>0</v>
      </c>
      <c r="F96" s="430">
        <v>0</v>
      </c>
      <c r="G96" s="422">
        <v>548</v>
      </c>
      <c r="H96" s="429">
        <v>18.026315789473685</v>
      </c>
      <c r="I96" s="422"/>
      <c r="J96" s="938">
        <v>94.943820224719104</v>
      </c>
      <c r="M96" s="280"/>
      <c r="N96" s="280"/>
    </row>
    <row r="97" spans="1:14" x14ac:dyDescent="0.2">
      <c r="A97" s="426">
        <v>42825</v>
      </c>
      <c r="B97" s="422">
        <v>3609</v>
      </c>
      <c r="C97" s="422">
        <v>2316</v>
      </c>
      <c r="D97" s="930">
        <v>64.172901080631746</v>
      </c>
      <c r="E97" s="620">
        <v>32</v>
      </c>
      <c r="F97" s="430">
        <v>0.88667220836796901</v>
      </c>
      <c r="G97" s="422">
        <v>1161</v>
      </c>
      <c r="H97" s="429">
        <v>32.169576059850371</v>
      </c>
      <c r="I97" s="422"/>
      <c r="J97" s="938">
        <v>94.607843137254903</v>
      </c>
      <c r="M97" s="280"/>
      <c r="N97" s="280"/>
    </row>
    <row r="98" spans="1:14" x14ac:dyDescent="0.2">
      <c r="A98" s="426">
        <v>42855</v>
      </c>
      <c r="B98" s="422">
        <v>2296</v>
      </c>
      <c r="C98" s="422">
        <v>1413</v>
      </c>
      <c r="D98" s="930">
        <v>61.541811846689896</v>
      </c>
      <c r="E98" s="620">
        <v>46</v>
      </c>
      <c r="F98" s="430">
        <v>2.003484320557491</v>
      </c>
      <c r="G98" s="422">
        <v>772</v>
      </c>
      <c r="H98" s="429">
        <v>33.623693379790943</v>
      </c>
      <c r="I98" s="422"/>
      <c r="J98" s="938">
        <v>92.716535433070874</v>
      </c>
      <c r="M98" s="280"/>
      <c r="N98" s="280"/>
    </row>
    <row r="99" spans="1:14" x14ac:dyDescent="0.2">
      <c r="A99" s="426">
        <v>42886</v>
      </c>
      <c r="B99" s="422">
        <v>2851</v>
      </c>
      <c r="C99" s="422">
        <v>1840</v>
      </c>
      <c r="D99" s="930">
        <v>64.538758330410388</v>
      </c>
      <c r="E99" s="620">
        <v>62</v>
      </c>
      <c r="F99" s="430">
        <v>2.1746755524377415</v>
      </c>
      <c r="G99" s="422">
        <v>816</v>
      </c>
      <c r="H99" s="429">
        <v>28.62153630305156</v>
      </c>
      <c r="I99" s="422"/>
      <c r="J99" s="938">
        <v>90.417690417690423</v>
      </c>
      <c r="M99" s="280"/>
      <c r="N99" s="280"/>
    </row>
    <row r="100" spans="1:14" x14ac:dyDescent="0.2">
      <c r="A100" s="426">
        <v>42916</v>
      </c>
      <c r="B100" s="422">
        <v>2633</v>
      </c>
      <c r="C100" s="422">
        <v>1435</v>
      </c>
      <c r="D100" s="930">
        <v>54.50056969236612</v>
      </c>
      <c r="E100" s="620">
        <v>26</v>
      </c>
      <c r="F100" s="430">
        <v>0.98746676794530952</v>
      </c>
      <c r="G100" s="422">
        <v>1088</v>
      </c>
      <c r="H100" s="429">
        <v>41.321686289403722</v>
      </c>
      <c r="I100" s="422"/>
      <c r="J100" s="938">
        <v>92.880258899676377</v>
      </c>
      <c r="M100" s="280"/>
      <c r="N100" s="280"/>
    </row>
    <row r="101" spans="1:14" x14ac:dyDescent="0.2">
      <c r="A101" s="426">
        <v>42947</v>
      </c>
      <c r="B101" s="422">
        <v>3946</v>
      </c>
      <c r="C101" s="422">
        <v>1953</v>
      </c>
      <c r="D101" s="438">
        <v>49.493157627977695</v>
      </c>
      <c r="E101" s="620">
        <v>25</v>
      </c>
      <c r="F101" s="430">
        <v>0.63355296502787639</v>
      </c>
      <c r="G101" s="422">
        <v>1917</v>
      </c>
      <c r="H101" s="438">
        <v>48.580841358337558</v>
      </c>
      <c r="I101" s="422"/>
      <c r="J101" s="938">
        <v>96.254312469196648</v>
      </c>
      <c r="M101" s="280"/>
      <c r="N101" s="280"/>
    </row>
    <row r="102" spans="1:14" x14ac:dyDescent="0.2">
      <c r="A102" s="426">
        <v>42977</v>
      </c>
      <c r="B102" s="422">
        <v>3008</v>
      </c>
      <c r="C102" s="422">
        <v>1663</v>
      </c>
      <c r="D102" s="438">
        <v>55.285904255319153</v>
      </c>
      <c r="E102" s="620">
        <v>17</v>
      </c>
      <c r="F102" s="438">
        <v>0.56515957446808518</v>
      </c>
      <c r="G102" s="422">
        <v>1112</v>
      </c>
      <c r="H102" s="438">
        <v>36.968085106382979</v>
      </c>
      <c r="I102" s="422"/>
      <c r="J102" s="938">
        <v>87.710970464135016</v>
      </c>
      <c r="M102" s="280"/>
      <c r="N102" s="280"/>
    </row>
    <row r="103" spans="1:14" x14ac:dyDescent="0.2">
      <c r="A103" s="426">
        <v>43008</v>
      </c>
      <c r="B103" s="422">
        <v>3050</v>
      </c>
      <c r="C103" s="422">
        <v>1656</v>
      </c>
      <c r="D103" s="438">
        <v>54.295081967213108</v>
      </c>
      <c r="E103" s="620">
        <v>27</v>
      </c>
      <c r="F103" s="438">
        <v>0.88524590163934425</v>
      </c>
      <c r="G103" s="422">
        <v>1209</v>
      </c>
      <c r="H103" s="438">
        <v>39.639344262295083</v>
      </c>
      <c r="I103" s="422"/>
      <c r="J103" s="938">
        <v>89.951113525258009</v>
      </c>
      <c r="M103" s="280"/>
      <c r="N103" s="280"/>
    </row>
    <row r="104" spans="1:14" x14ac:dyDescent="0.2">
      <c r="A104" s="426">
        <v>43039</v>
      </c>
      <c r="B104" s="422">
        <v>2906</v>
      </c>
      <c r="C104" s="422">
        <v>1508</v>
      </c>
      <c r="D104" s="438">
        <v>51.89263592567103</v>
      </c>
      <c r="E104" s="620">
        <v>78</v>
      </c>
      <c r="F104" s="438">
        <v>2.6841018582243632</v>
      </c>
      <c r="G104" s="422">
        <v>1219</v>
      </c>
      <c r="H104" s="438">
        <v>41.947694425326908</v>
      </c>
      <c r="I104" s="422"/>
      <c r="J104" s="938">
        <v>89.38944872554832</v>
      </c>
      <c r="M104" s="280"/>
      <c r="N104" s="280"/>
    </row>
    <row r="105" spans="1:14" x14ac:dyDescent="0.2">
      <c r="A105" s="426">
        <v>43069</v>
      </c>
      <c r="B105" s="422">
        <v>3037</v>
      </c>
      <c r="C105" s="422">
        <v>1656</v>
      </c>
      <c r="D105" s="438">
        <v>54.527494237734608</v>
      </c>
      <c r="E105" s="620">
        <v>41</v>
      </c>
      <c r="F105" s="438">
        <v>1.3500164636154099</v>
      </c>
      <c r="G105" s="422">
        <v>1234</v>
      </c>
      <c r="H105" s="438">
        <v>40.63220283174185</v>
      </c>
      <c r="I105" s="422"/>
      <c r="J105" s="938">
        <v>91.846921797004981</v>
      </c>
      <c r="M105" s="280"/>
      <c r="N105" s="280"/>
    </row>
    <row r="106" spans="1:14" x14ac:dyDescent="0.2">
      <c r="A106" s="426">
        <v>43100</v>
      </c>
      <c r="B106" s="422">
        <v>2331</v>
      </c>
      <c r="C106" s="422">
        <v>961</v>
      </c>
      <c r="D106" s="438">
        <v>41.226941226941229</v>
      </c>
      <c r="E106" s="620">
        <v>104</v>
      </c>
      <c r="F106" s="438">
        <v>4.4616044616044617</v>
      </c>
      <c r="G106" s="422">
        <v>1137</v>
      </c>
      <c r="H106" s="438">
        <v>48.777348777348777</v>
      </c>
      <c r="I106" s="422"/>
      <c r="J106" s="938">
        <v>80.485762144053595</v>
      </c>
      <c r="M106" s="280"/>
      <c r="N106" s="280"/>
    </row>
    <row r="107" spans="1:14" ht="15" x14ac:dyDescent="0.25">
      <c r="A107" s="928" t="s">
        <v>541</v>
      </c>
      <c r="B107" s="924">
        <v>34863</v>
      </c>
      <c r="C107" s="924">
        <v>19963</v>
      </c>
      <c r="D107" s="929"/>
      <c r="E107" s="931">
        <v>503</v>
      </c>
      <c r="F107" s="929"/>
      <c r="G107" s="924">
        <v>13074</v>
      </c>
      <c r="H107" s="929"/>
      <c r="I107" s="928"/>
      <c r="J107" s="937">
        <v>91.619624581210701</v>
      </c>
      <c r="M107" s="280"/>
      <c r="N107" s="280"/>
    </row>
    <row r="108" spans="1:14" x14ac:dyDescent="0.2">
      <c r="A108" s="426">
        <v>43131</v>
      </c>
      <c r="B108" s="422">
        <v>2190</v>
      </c>
      <c r="C108" s="422">
        <v>1366</v>
      </c>
      <c r="D108" s="930">
        <v>62.374429223744286</v>
      </c>
      <c r="E108" s="620">
        <v>11</v>
      </c>
      <c r="F108" s="430">
        <v>0.50228310502283102</v>
      </c>
      <c r="G108" s="422">
        <v>720</v>
      </c>
      <c r="H108" s="429">
        <v>32.87671232876712</v>
      </c>
      <c r="I108" s="422">
        <v>93</v>
      </c>
      <c r="J108" s="938">
        <v>92.925170068027214</v>
      </c>
      <c r="M108" s="280"/>
      <c r="N108" s="280"/>
    </row>
    <row r="109" spans="1:14" x14ac:dyDescent="0.2">
      <c r="A109" s="426" t="s">
        <v>1173</v>
      </c>
      <c r="B109" s="422">
        <v>2969</v>
      </c>
      <c r="C109" s="422">
        <v>1483</v>
      </c>
      <c r="D109" s="930">
        <v>49.9494779386999</v>
      </c>
      <c r="E109" s="620">
        <v>21</v>
      </c>
      <c r="F109" s="430">
        <v>0.70730885820141465</v>
      </c>
      <c r="G109" s="422">
        <v>1370</v>
      </c>
      <c r="H109" s="429">
        <v>46.143482654092288</v>
      </c>
      <c r="I109" s="422">
        <v>67</v>
      </c>
      <c r="J109" s="938">
        <v>92.745465916197617</v>
      </c>
      <c r="M109" s="280"/>
      <c r="N109" s="280"/>
    </row>
    <row r="110" spans="1:14" x14ac:dyDescent="0.2">
      <c r="A110" s="426">
        <v>43190</v>
      </c>
      <c r="B110" s="422">
        <v>2397</v>
      </c>
      <c r="C110" s="422">
        <v>1284</v>
      </c>
      <c r="D110" s="930">
        <v>53.566958698372972</v>
      </c>
      <c r="E110" s="620">
        <v>57</v>
      </c>
      <c r="F110" s="430">
        <v>2.3779724655819776</v>
      </c>
      <c r="G110" s="422">
        <v>951</v>
      </c>
      <c r="H110" s="429">
        <v>39.674593241551939</v>
      </c>
      <c r="I110" s="422">
        <v>78</v>
      </c>
      <c r="J110" s="938">
        <v>88.796680497925308</v>
      </c>
      <c r="M110" s="280"/>
      <c r="N110" s="280"/>
    </row>
    <row r="111" spans="1:14" x14ac:dyDescent="0.2">
      <c r="A111" s="426">
        <v>43220</v>
      </c>
      <c r="B111" s="422">
        <v>3272</v>
      </c>
      <c r="C111" s="422">
        <v>1911</v>
      </c>
      <c r="D111" s="930">
        <v>58.404645476772622</v>
      </c>
      <c r="E111" s="620">
        <v>28</v>
      </c>
      <c r="F111" s="430">
        <v>0.85574572127139359</v>
      </c>
      <c r="G111" s="422">
        <v>1111</v>
      </c>
      <c r="H111" s="429">
        <v>33.954767726161364</v>
      </c>
      <c r="I111" s="422">
        <v>222</v>
      </c>
      <c r="J111" s="938">
        <v>88.431281813975019</v>
      </c>
      <c r="M111" s="280"/>
      <c r="N111" s="280"/>
    </row>
    <row r="112" spans="1:14" x14ac:dyDescent="0.2">
      <c r="A112" s="426">
        <v>43251</v>
      </c>
      <c r="B112" s="422">
        <v>3590</v>
      </c>
      <c r="C112" s="422">
        <v>2261</v>
      </c>
      <c r="D112" s="930">
        <v>62.98050139275766</v>
      </c>
      <c r="E112" s="620">
        <v>53</v>
      </c>
      <c r="F112" s="430">
        <v>1.4763231197771587</v>
      </c>
      <c r="G112" s="422">
        <v>1072</v>
      </c>
      <c r="H112" s="429">
        <v>29.860724233983287</v>
      </c>
      <c r="I112" s="422">
        <v>204</v>
      </c>
      <c r="J112" s="938">
        <v>89.793486894360612</v>
      </c>
      <c r="M112" s="280"/>
      <c r="N112" s="280"/>
    </row>
    <row r="113" spans="1:14" x14ac:dyDescent="0.2">
      <c r="A113" s="426">
        <v>43281</v>
      </c>
      <c r="B113" s="422">
        <v>2252</v>
      </c>
      <c r="C113" s="422">
        <v>1335</v>
      </c>
      <c r="D113" s="930">
        <v>59.280639431616343</v>
      </c>
      <c r="E113" s="620">
        <v>72</v>
      </c>
      <c r="F113" s="430">
        <v>3.197158081705151</v>
      </c>
      <c r="G113" s="422">
        <v>758</v>
      </c>
      <c r="H113" s="429">
        <v>33.658969804618117</v>
      </c>
      <c r="I113" s="422">
        <v>87</v>
      </c>
      <c r="J113" s="938">
        <v>89.357429718875508</v>
      </c>
      <c r="M113" s="280"/>
      <c r="N113" s="280"/>
    </row>
    <row r="114" spans="1:14" x14ac:dyDescent="0.2">
      <c r="A114" s="426">
        <v>43312</v>
      </c>
      <c r="B114" s="422">
        <v>2949</v>
      </c>
      <c r="C114" s="422">
        <v>1763</v>
      </c>
      <c r="D114" s="438">
        <v>59.782977280434046</v>
      </c>
      <c r="E114" s="620">
        <v>22</v>
      </c>
      <c r="F114" s="430">
        <v>0.74601559850796884</v>
      </c>
      <c r="G114" s="422">
        <v>1058</v>
      </c>
      <c r="H114" s="438">
        <v>35.876568328246861</v>
      </c>
      <c r="I114" s="422">
        <v>106</v>
      </c>
      <c r="J114" s="938">
        <v>93.231094658910635</v>
      </c>
      <c r="M114" s="280"/>
      <c r="N114" s="280"/>
    </row>
    <row r="115" spans="1:14" x14ac:dyDescent="0.2">
      <c r="A115" s="426">
        <v>43342</v>
      </c>
      <c r="B115" s="422">
        <v>2975</v>
      </c>
      <c r="C115" s="422">
        <v>1755</v>
      </c>
      <c r="D115" s="438">
        <v>58.991596638655466</v>
      </c>
      <c r="E115" s="620">
        <v>8</v>
      </c>
      <c r="F115" s="438">
        <v>0.26890756302521007</v>
      </c>
      <c r="G115" s="422">
        <v>1153</v>
      </c>
      <c r="H115" s="438">
        <v>38.756302521008401</v>
      </c>
      <c r="I115" s="422">
        <v>57</v>
      </c>
      <c r="J115" s="938">
        <v>96.322722283205266</v>
      </c>
      <c r="M115" s="280"/>
      <c r="N115" s="280"/>
    </row>
    <row r="116" spans="1:14" x14ac:dyDescent="0.2">
      <c r="A116" s="426">
        <v>43373</v>
      </c>
      <c r="B116" s="422">
        <v>2627</v>
      </c>
      <c r="C116" s="422">
        <v>1864</v>
      </c>
      <c r="D116" s="438">
        <v>70.955462504758287</v>
      </c>
      <c r="E116" s="620">
        <v>4</v>
      </c>
      <c r="F116" s="438">
        <v>0.15226494099733537</v>
      </c>
      <c r="G116" s="422">
        <v>701</v>
      </c>
      <c r="H116" s="438">
        <v>26.684430909783025</v>
      </c>
      <c r="I116" s="422">
        <v>58</v>
      </c>
      <c r="J116" s="938">
        <v>96.780893042575286</v>
      </c>
      <c r="M116" s="280"/>
      <c r="N116" s="280"/>
    </row>
    <row r="117" spans="1:14" x14ac:dyDescent="0.2">
      <c r="A117" s="426">
        <v>43404</v>
      </c>
      <c r="B117" s="422">
        <v>3139</v>
      </c>
      <c r="C117" s="422">
        <v>2366</v>
      </c>
      <c r="D117" s="438">
        <v>75.374323032812995</v>
      </c>
      <c r="E117" s="620">
        <v>5</v>
      </c>
      <c r="F117" s="438">
        <v>0.15928639694170119</v>
      </c>
      <c r="G117" s="422">
        <v>664</v>
      </c>
      <c r="H117" s="438">
        <v>21.153233513857916</v>
      </c>
      <c r="I117" s="422">
        <v>104</v>
      </c>
      <c r="J117" s="938">
        <v>95.595959595959599</v>
      </c>
      <c r="M117" s="280"/>
      <c r="N117" s="280"/>
    </row>
    <row r="118" spans="1:14" x14ac:dyDescent="0.2">
      <c r="A118" s="426">
        <v>43434</v>
      </c>
      <c r="B118" s="422">
        <v>2821</v>
      </c>
      <c r="C118" s="422">
        <v>2048</v>
      </c>
      <c r="D118" s="438">
        <v>72.598369372562928</v>
      </c>
      <c r="E118" s="620">
        <v>9</v>
      </c>
      <c r="F118" s="438">
        <v>0.31903580290677064</v>
      </c>
      <c r="G118" s="422">
        <v>665</v>
      </c>
      <c r="H118" s="438">
        <v>23.573200992555833</v>
      </c>
      <c r="I118" s="422">
        <v>99</v>
      </c>
      <c r="J118" s="938">
        <v>94.990723562152141</v>
      </c>
      <c r="M118" s="280"/>
      <c r="N118" s="280"/>
    </row>
    <row r="119" spans="1:14" x14ac:dyDescent="0.2">
      <c r="A119" s="426">
        <v>43465</v>
      </c>
      <c r="B119" s="422">
        <v>2128</v>
      </c>
      <c r="C119" s="422">
        <v>1439</v>
      </c>
      <c r="D119" s="438">
        <v>67.622180451127818</v>
      </c>
      <c r="E119" s="620">
        <v>21</v>
      </c>
      <c r="F119" s="438">
        <v>0.98684210526315785</v>
      </c>
      <c r="G119" s="422">
        <v>509</v>
      </c>
      <c r="H119" s="438">
        <v>23.919172932330827</v>
      </c>
      <c r="I119" s="422">
        <v>159</v>
      </c>
      <c r="J119" s="938">
        <v>88.882025941939474</v>
      </c>
      <c r="M119" s="280"/>
      <c r="N119" s="280"/>
    </row>
    <row r="120" spans="1:14" ht="15" x14ac:dyDescent="0.25">
      <c r="A120" s="928" t="s">
        <v>541</v>
      </c>
      <c r="B120" s="924">
        <v>33309</v>
      </c>
      <c r="C120" s="924">
        <v>20875</v>
      </c>
      <c r="D120" s="929"/>
      <c r="E120" s="924">
        <v>311</v>
      </c>
      <c r="F120" s="929"/>
      <c r="G120" s="924">
        <v>10732</v>
      </c>
      <c r="H120" s="929"/>
      <c r="I120" s="928"/>
      <c r="J120" s="1025">
        <v>92.461354475793939</v>
      </c>
      <c r="M120" s="280"/>
      <c r="N120" s="280"/>
    </row>
    <row r="121" spans="1:14" x14ac:dyDescent="0.2">
      <c r="A121" s="426">
        <v>43496</v>
      </c>
      <c r="B121" s="620">
        <v>2663</v>
      </c>
      <c r="C121" s="620">
        <v>1823</v>
      </c>
      <c r="D121" s="939">
        <v>68.456627863312065</v>
      </c>
      <c r="E121" s="620">
        <v>11</v>
      </c>
      <c r="F121" s="940">
        <v>0.41306796845662785</v>
      </c>
      <c r="G121" s="620">
        <v>783</v>
      </c>
      <c r="H121" s="941">
        <v>29.402929027412693</v>
      </c>
      <c r="I121" s="620">
        <v>57</v>
      </c>
      <c r="J121" s="938">
        <v>96.968085106382986</v>
      </c>
      <c r="M121" s="280"/>
      <c r="N121" s="280"/>
    </row>
    <row r="122" spans="1:14" x14ac:dyDescent="0.2">
      <c r="A122" s="426" t="s">
        <v>1174</v>
      </c>
      <c r="B122" s="620">
        <v>3038</v>
      </c>
      <c r="C122" s="620">
        <v>1763</v>
      </c>
      <c r="D122" s="939">
        <v>58.031599736668859</v>
      </c>
      <c r="E122" s="620">
        <v>22</v>
      </c>
      <c r="F122" s="940">
        <v>0.72416063199473335</v>
      </c>
      <c r="G122" s="620">
        <v>1165</v>
      </c>
      <c r="H122" s="941">
        <v>38.347597103357472</v>
      </c>
      <c r="I122" s="620">
        <v>90</v>
      </c>
      <c r="J122" s="938">
        <v>94.127068873465021</v>
      </c>
      <c r="M122" s="280"/>
      <c r="N122" s="280"/>
    </row>
    <row r="123" spans="1:14" x14ac:dyDescent="0.2">
      <c r="A123" s="426">
        <v>43555</v>
      </c>
      <c r="B123" s="620">
        <v>3038</v>
      </c>
      <c r="C123" s="620">
        <v>1920</v>
      </c>
      <c r="D123" s="939">
        <v>63.199473337722189</v>
      </c>
      <c r="E123" s="620">
        <v>25</v>
      </c>
      <c r="F123" s="940">
        <v>0.82290980908492439</v>
      </c>
      <c r="G123" s="620">
        <v>999</v>
      </c>
      <c r="H123" s="941">
        <v>32.883475971033576</v>
      </c>
      <c r="I123" s="620">
        <v>119</v>
      </c>
      <c r="J123" s="938">
        <v>94.163805787150565</v>
      </c>
      <c r="M123" s="280"/>
      <c r="N123" s="280"/>
    </row>
    <row r="124" spans="1:14" x14ac:dyDescent="0.2">
      <c r="A124" s="426">
        <v>43585</v>
      </c>
      <c r="B124" s="620">
        <v>2591</v>
      </c>
      <c r="C124" s="620">
        <v>1759</v>
      </c>
      <c r="D124" s="939">
        <v>67.888846005403309</v>
      </c>
      <c r="E124" s="620">
        <v>25</v>
      </c>
      <c r="F124" s="940">
        <v>0.96487842531840995</v>
      </c>
      <c r="G124" s="620">
        <v>738</v>
      </c>
      <c r="H124" s="941">
        <v>28.48321111539946</v>
      </c>
      <c r="I124" s="620">
        <v>94</v>
      </c>
      <c r="J124" s="938">
        <v>94.927145169994603</v>
      </c>
      <c r="M124" s="280"/>
      <c r="N124" s="280"/>
    </row>
    <row r="125" spans="1:14" x14ac:dyDescent="0.2">
      <c r="A125" s="426">
        <v>43616</v>
      </c>
      <c r="B125" s="620">
        <v>2733</v>
      </c>
      <c r="C125" s="620">
        <v>1826</v>
      </c>
      <c r="D125" s="939">
        <v>66.813025978777901</v>
      </c>
      <c r="E125" s="620">
        <v>0</v>
      </c>
      <c r="F125" s="940">
        <v>0</v>
      </c>
      <c r="G125" s="620">
        <v>852</v>
      </c>
      <c r="H125" s="941">
        <v>31.174533479692645</v>
      </c>
      <c r="I125" s="620">
        <v>55</v>
      </c>
      <c r="J125" s="938">
        <v>97.076023391812853</v>
      </c>
      <c r="M125" s="280"/>
      <c r="N125" s="280"/>
    </row>
    <row r="126" spans="1:14" x14ac:dyDescent="0.2">
      <c r="A126" s="426">
        <v>43646</v>
      </c>
      <c r="B126" s="620">
        <v>2372</v>
      </c>
      <c r="C126" s="620">
        <v>1861</v>
      </c>
      <c r="D126" s="939">
        <v>78.456998313659355</v>
      </c>
      <c r="E126" s="620"/>
      <c r="F126" s="940"/>
      <c r="G126" s="620">
        <v>425</v>
      </c>
      <c r="H126" s="941">
        <v>17.917369308600335</v>
      </c>
      <c r="I126" s="620">
        <v>86</v>
      </c>
      <c r="J126" s="938">
        <v>95.58294812532101</v>
      </c>
      <c r="M126" s="280"/>
      <c r="N126" s="280"/>
    </row>
    <row r="127" spans="1:14" x14ac:dyDescent="0.2">
      <c r="A127" s="426">
        <v>43677</v>
      </c>
      <c r="B127" s="620">
        <v>3245</v>
      </c>
      <c r="C127" s="620">
        <v>2381</v>
      </c>
      <c r="D127" s="438">
        <v>73.374422187981509</v>
      </c>
      <c r="E127" s="620"/>
      <c r="F127" s="940"/>
      <c r="G127" s="620">
        <v>725</v>
      </c>
      <c r="H127" s="438">
        <v>22.342064714946073</v>
      </c>
      <c r="I127" s="620">
        <v>139</v>
      </c>
      <c r="J127" s="938">
        <v>94.484126984126988</v>
      </c>
      <c r="M127" s="280"/>
      <c r="N127" s="280"/>
    </row>
    <row r="128" spans="1:14" x14ac:dyDescent="0.2">
      <c r="A128" s="426">
        <v>43707</v>
      </c>
      <c r="B128" s="620">
        <v>3227</v>
      </c>
      <c r="C128" s="620">
        <v>2801</v>
      </c>
      <c r="D128" s="438">
        <v>86.798884412767279</v>
      </c>
      <c r="E128" s="620"/>
      <c r="F128" s="438"/>
      <c r="G128" s="620">
        <v>130</v>
      </c>
      <c r="H128" s="438">
        <v>4.028509451502944</v>
      </c>
      <c r="I128" s="620">
        <v>296</v>
      </c>
      <c r="J128" s="938">
        <v>90.442363577655797</v>
      </c>
      <c r="M128" s="280"/>
      <c r="N128" s="280"/>
    </row>
    <row r="129" spans="1:14" x14ac:dyDescent="0.2">
      <c r="A129" s="426">
        <v>43738</v>
      </c>
      <c r="B129" s="620">
        <v>2917</v>
      </c>
      <c r="C129" s="620">
        <v>1673</v>
      </c>
      <c r="D129" s="438">
        <v>57.353445320534789</v>
      </c>
      <c r="E129" s="620"/>
      <c r="F129" s="438"/>
      <c r="G129" s="620">
        <v>1207</v>
      </c>
      <c r="H129" s="438">
        <v>41.378128213918409</v>
      </c>
      <c r="I129" s="620">
        <v>37</v>
      </c>
      <c r="J129" s="938">
        <v>97.836257309941516</v>
      </c>
      <c r="M129" s="280"/>
      <c r="N129" s="280"/>
    </row>
    <row r="130" spans="1:14" x14ac:dyDescent="0.2">
      <c r="A130" s="426">
        <v>43769</v>
      </c>
      <c r="B130" s="620">
        <v>3533</v>
      </c>
      <c r="C130" s="620">
        <v>2905</v>
      </c>
      <c r="D130" s="438">
        <v>82.224738182847432</v>
      </c>
      <c r="E130" s="620"/>
      <c r="F130" s="438"/>
      <c r="G130" s="620">
        <v>544</v>
      </c>
      <c r="H130" s="438">
        <v>15.397679026323239</v>
      </c>
      <c r="I130" s="620">
        <v>84</v>
      </c>
      <c r="J130" s="938">
        <v>97.189695550351288</v>
      </c>
      <c r="M130" s="280"/>
      <c r="N130" s="280"/>
    </row>
    <row r="131" spans="1:14" x14ac:dyDescent="0.2">
      <c r="A131" s="426">
        <v>43799</v>
      </c>
      <c r="B131" s="620">
        <v>2987</v>
      </c>
      <c r="C131" s="620">
        <v>2312</v>
      </c>
      <c r="D131" s="438">
        <v>77.402075661198523</v>
      </c>
      <c r="E131" s="620"/>
      <c r="F131" s="438"/>
      <c r="G131" s="620">
        <v>572</v>
      </c>
      <c r="H131" s="438">
        <v>19.149648476732509</v>
      </c>
      <c r="I131" s="620">
        <v>103</v>
      </c>
      <c r="J131" s="938">
        <v>95.734989648033135</v>
      </c>
      <c r="M131" s="280"/>
      <c r="N131" s="280"/>
    </row>
    <row r="132" spans="1:14" x14ac:dyDescent="0.2">
      <c r="A132" s="426">
        <v>43830</v>
      </c>
      <c r="B132" s="620">
        <v>2580</v>
      </c>
      <c r="C132" s="620">
        <v>1237</v>
      </c>
      <c r="D132" s="438">
        <v>47.945736434108525</v>
      </c>
      <c r="E132" s="620"/>
      <c r="F132" s="438"/>
      <c r="G132" s="620">
        <v>1247</v>
      </c>
      <c r="H132" s="438">
        <v>48.333333333333336</v>
      </c>
      <c r="I132" s="620">
        <v>96</v>
      </c>
      <c r="J132" s="938">
        <v>92.798199549887471</v>
      </c>
      <c r="M132" s="280"/>
      <c r="N132" s="280"/>
    </row>
    <row r="133" spans="1:14" ht="15" x14ac:dyDescent="0.25">
      <c r="A133" s="928" t="s">
        <v>541</v>
      </c>
      <c r="B133" s="924">
        <v>34950</v>
      </c>
      <c r="C133" s="924">
        <f>SUM(C121:C132)</f>
        <v>24261</v>
      </c>
      <c r="D133" s="924"/>
      <c r="E133" s="924">
        <f>SUM(E121:E132)</f>
        <v>83</v>
      </c>
      <c r="F133" s="924">
        <f>SUM(F69:F132)</f>
        <v>72.812008706433517</v>
      </c>
      <c r="G133" s="924">
        <v>8820</v>
      </c>
      <c r="H133" s="924"/>
      <c r="I133" s="924">
        <f>SUM(I121:I132)</f>
        <v>1256</v>
      </c>
      <c r="J133" s="942">
        <f>+(C133+G133)/B133</f>
        <v>0.94652360515021461</v>
      </c>
      <c r="M133" s="280"/>
      <c r="N133" s="280"/>
    </row>
    <row r="134" spans="1:14" x14ac:dyDescent="0.2">
      <c r="A134" s="426">
        <v>43861</v>
      </c>
      <c r="B134" s="422">
        <v>2721</v>
      </c>
      <c r="C134" s="422">
        <v>1246</v>
      </c>
      <c r="D134" s="1022">
        <f t="shared" ref="D134:D145" si="0">+C134/B134*100</f>
        <v>45.791988239617787</v>
      </c>
      <c r="E134" s="620">
        <v>34</v>
      </c>
      <c r="F134" s="430">
        <f t="shared" ref="F134:F145" si="1">E134/B134*100</f>
        <v>1.2495406100698274</v>
      </c>
      <c r="G134" s="422">
        <v>1388</v>
      </c>
      <c r="H134" s="429">
        <f t="shared" ref="H134:H145" si="2">+G134/B134*100</f>
        <v>51.010657846380006</v>
      </c>
      <c r="I134" s="422">
        <v>53</v>
      </c>
      <c r="J134" s="938">
        <f t="shared" ref="J134:J159" si="3">+C134/(B134-G134)*100</f>
        <v>93.473368342085521</v>
      </c>
      <c r="M134" s="1374"/>
      <c r="N134" s="1374"/>
    </row>
    <row r="135" spans="1:14" x14ac:dyDescent="0.2">
      <c r="A135" s="426">
        <v>43890</v>
      </c>
      <c r="B135" s="422">
        <v>3103</v>
      </c>
      <c r="C135" s="422">
        <v>1625</v>
      </c>
      <c r="D135" s="1022">
        <f t="shared" si="0"/>
        <v>52.368675475346436</v>
      </c>
      <c r="E135" s="620">
        <v>27</v>
      </c>
      <c r="F135" s="430">
        <f t="shared" si="1"/>
        <v>0.87012568482114083</v>
      </c>
      <c r="G135" s="422">
        <v>1371</v>
      </c>
      <c r="H135" s="429">
        <f t="shared" si="2"/>
        <v>44.183048662584596</v>
      </c>
      <c r="I135" s="422">
        <v>80</v>
      </c>
      <c r="J135" s="938">
        <f t="shared" si="3"/>
        <v>93.822170900692839</v>
      </c>
      <c r="M135" s="1374"/>
      <c r="N135" s="1374"/>
    </row>
    <row r="136" spans="1:14" x14ac:dyDescent="0.2">
      <c r="A136" s="426">
        <v>43921</v>
      </c>
      <c r="B136" s="422">
        <v>2391</v>
      </c>
      <c r="C136" s="422">
        <v>1508</v>
      </c>
      <c r="D136" s="1022">
        <f t="shared" si="0"/>
        <v>63.069845253032206</v>
      </c>
      <c r="E136" s="620">
        <v>9</v>
      </c>
      <c r="F136" s="430">
        <f t="shared" si="1"/>
        <v>0.37641154328732745</v>
      </c>
      <c r="G136" s="422">
        <v>816</v>
      </c>
      <c r="H136" s="429">
        <f t="shared" si="2"/>
        <v>34.127979924717692</v>
      </c>
      <c r="I136" s="422">
        <v>58</v>
      </c>
      <c r="J136" s="938">
        <f t="shared" si="3"/>
        <v>95.746031746031747</v>
      </c>
      <c r="M136" s="1374"/>
      <c r="N136" s="1374"/>
    </row>
    <row r="137" spans="1:14" x14ac:dyDescent="0.2">
      <c r="A137" s="426">
        <v>43951</v>
      </c>
      <c r="B137" s="422">
        <v>1002</v>
      </c>
      <c r="C137" s="422">
        <v>432</v>
      </c>
      <c r="D137" s="1022">
        <f t="shared" si="0"/>
        <v>43.113772455089823</v>
      </c>
      <c r="E137" s="620">
        <v>2</v>
      </c>
      <c r="F137" s="430">
        <f t="shared" si="1"/>
        <v>0.19960079840319359</v>
      </c>
      <c r="G137" s="422">
        <v>559</v>
      </c>
      <c r="H137" s="429">
        <f t="shared" si="2"/>
        <v>55.788423153692612</v>
      </c>
      <c r="I137" s="422">
        <v>9</v>
      </c>
      <c r="J137" s="938">
        <f t="shared" si="3"/>
        <v>97.516930022573362</v>
      </c>
      <c r="M137" s="1374"/>
      <c r="N137" s="1374"/>
    </row>
    <row r="138" spans="1:14" x14ac:dyDescent="0.2">
      <c r="A138" s="426">
        <v>43982</v>
      </c>
      <c r="B138" s="422">
        <v>1492</v>
      </c>
      <c r="C138" s="422">
        <v>634</v>
      </c>
      <c r="D138" s="1022">
        <f t="shared" si="0"/>
        <v>42.493297587131366</v>
      </c>
      <c r="E138" s="620">
        <v>0</v>
      </c>
      <c r="F138" s="430">
        <f t="shared" si="1"/>
        <v>0</v>
      </c>
      <c r="G138" s="422">
        <v>843</v>
      </c>
      <c r="H138" s="429">
        <f t="shared" si="2"/>
        <v>56.501340482573724</v>
      </c>
      <c r="I138" s="422">
        <v>15</v>
      </c>
      <c r="J138" s="938">
        <f t="shared" si="3"/>
        <v>97.688751926040069</v>
      </c>
      <c r="M138" s="1374"/>
      <c r="N138" s="1374"/>
    </row>
    <row r="139" spans="1:14" x14ac:dyDescent="0.2">
      <c r="A139" s="426">
        <v>44012</v>
      </c>
      <c r="B139" s="422">
        <v>2131</v>
      </c>
      <c r="C139" s="422">
        <v>1022</v>
      </c>
      <c r="D139" s="1022">
        <f t="shared" si="0"/>
        <v>47.958704833411545</v>
      </c>
      <c r="E139" s="620">
        <v>1</v>
      </c>
      <c r="F139" s="430">
        <f t="shared" si="1"/>
        <v>4.6926325668700142E-2</v>
      </c>
      <c r="G139" s="422">
        <v>1104</v>
      </c>
      <c r="H139" s="429">
        <f t="shared" si="2"/>
        <v>51.806663538244955</v>
      </c>
      <c r="I139" s="422">
        <v>4</v>
      </c>
      <c r="J139" s="938">
        <f t="shared" si="3"/>
        <v>99.513145082765334</v>
      </c>
      <c r="M139" s="1374"/>
      <c r="N139" s="1374"/>
    </row>
    <row r="140" spans="1:14" x14ac:dyDescent="0.2">
      <c r="A140" s="426">
        <v>44043</v>
      </c>
      <c r="B140" s="422">
        <v>3023</v>
      </c>
      <c r="C140" s="422">
        <v>1605</v>
      </c>
      <c r="D140" s="1023">
        <f t="shared" si="0"/>
        <v>53.092954019186237</v>
      </c>
      <c r="E140" s="620">
        <v>11</v>
      </c>
      <c r="F140" s="430">
        <f t="shared" si="1"/>
        <v>0.36387694343367516</v>
      </c>
      <c r="G140" s="422">
        <v>1387</v>
      </c>
      <c r="H140" s="438">
        <f t="shared" si="2"/>
        <v>45.881574594773404</v>
      </c>
      <c r="I140" s="422">
        <v>20</v>
      </c>
      <c r="J140" s="938">
        <f t="shared" si="3"/>
        <v>98.105134474327627</v>
      </c>
      <c r="M140" s="1374"/>
      <c r="N140" s="1374"/>
    </row>
    <row r="141" spans="1:14" x14ac:dyDescent="0.2">
      <c r="A141" s="426">
        <v>44073</v>
      </c>
      <c r="B141" s="422">
        <v>3016</v>
      </c>
      <c r="C141" s="422">
        <v>1500</v>
      </c>
      <c r="D141" s="1023">
        <f t="shared" si="0"/>
        <v>49.734748010610083</v>
      </c>
      <c r="E141" s="620">
        <v>0</v>
      </c>
      <c r="F141" s="438">
        <f t="shared" si="1"/>
        <v>0</v>
      </c>
      <c r="G141" s="422">
        <v>1507</v>
      </c>
      <c r="H141" s="438">
        <f t="shared" si="2"/>
        <v>49.96684350132626</v>
      </c>
      <c r="I141" s="422">
        <v>9</v>
      </c>
      <c r="J141" s="938">
        <f t="shared" si="3"/>
        <v>99.40357852882704</v>
      </c>
      <c r="M141" s="1374"/>
      <c r="N141" s="1374"/>
    </row>
    <row r="142" spans="1:14" x14ac:dyDescent="0.2">
      <c r="A142" s="426">
        <v>44104</v>
      </c>
      <c r="B142" s="422">
        <v>3522</v>
      </c>
      <c r="C142" s="422">
        <v>1853</v>
      </c>
      <c r="D142" s="1023">
        <f t="shared" si="0"/>
        <v>52.612152186257809</v>
      </c>
      <c r="E142" s="620">
        <v>0</v>
      </c>
      <c r="F142" s="438">
        <f t="shared" si="1"/>
        <v>0</v>
      </c>
      <c r="G142" s="422">
        <v>1645</v>
      </c>
      <c r="H142" s="438">
        <f t="shared" si="2"/>
        <v>46.70641680863146</v>
      </c>
      <c r="I142" s="422">
        <v>24</v>
      </c>
      <c r="J142" s="938">
        <f t="shared" si="3"/>
        <v>98.721363878529573</v>
      </c>
      <c r="M142" s="1374"/>
      <c r="N142" s="1374"/>
    </row>
    <row r="143" spans="1:14" x14ac:dyDescent="0.2">
      <c r="A143" s="426">
        <v>44135</v>
      </c>
      <c r="B143" s="422">
        <v>3908</v>
      </c>
      <c r="C143" s="422">
        <v>2508</v>
      </c>
      <c r="D143" s="1023">
        <f t="shared" si="0"/>
        <v>64.176049129989764</v>
      </c>
      <c r="E143" s="620">
        <v>0</v>
      </c>
      <c r="F143" s="438">
        <f t="shared" si="1"/>
        <v>0</v>
      </c>
      <c r="G143" s="422">
        <v>1386</v>
      </c>
      <c r="H143" s="438">
        <f t="shared" si="2"/>
        <v>35.465711361310134</v>
      </c>
      <c r="I143" s="422">
        <v>14</v>
      </c>
      <c r="J143" s="938">
        <f t="shared" si="3"/>
        <v>99.444885011895323</v>
      </c>
      <c r="M143" s="1374"/>
      <c r="N143" s="1374"/>
    </row>
    <row r="144" spans="1:14" x14ac:dyDescent="0.2">
      <c r="A144" s="426">
        <v>44165</v>
      </c>
      <c r="B144" s="422">
        <v>3481</v>
      </c>
      <c r="C144" s="422">
        <v>1634</v>
      </c>
      <c r="D144" s="1023">
        <f t="shared" si="0"/>
        <v>46.940534329215744</v>
      </c>
      <c r="E144" s="620">
        <v>0</v>
      </c>
      <c r="F144" s="438">
        <f t="shared" si="1"/>
        <v>0</v>
      </c>
      <c r="G144" s="422">
        <v>1831</v>
      </c>
      <c r="H144" s="438">
        <f t="shared" si="2"/>
        <v>52.599827635736865</v>
      </c>
      <c r="I144" s="422">
        <v>16</v>
      </c>
      <c r="J144" s="938">
        <f t="shared" si="3"/>
        <v>99.030303030303031</v>
      </c>
      <c r="M144" s="1374"/>
      <c r="N144" s="1374"/>
    </row>
    <row r="145" spans="1:10" x14ac:dyDescent="0.2">
      <c r="A145" s="426">
        <v>44196</v>
      </c>
      <c r="B145" s="422">
        <v>2811</v>
      </c>
      <c r="C145" s="422">
        <v>921</v>
      </c>
      <c r="D145" s="1023">
        <f t="shared" si="0"/>
        <v>32.7641408751334</v>
      </c>
      <c r="E145" s="620">
        <v>0</v>
      </c>
      <c r="F145" s="438">
        <f t="shared" si="1"/>
        <v>0</v>
      </c>
      <c r="G145" s="422">
        <v>1877</v>
      </c>
      <c r="H145" s="438">
        <f t="shared" si="2"/>
        <v>66.773390252579162</v>
      </c>
      <c r="I145" s="422">
        <v>13</v>
      </c>
      <c r="J145" s="938">
        <f t="shared" si="3"/>
        <v>98.608137044967876</v>
      </c>
    </row>
    <row r="146" spans="1:10" ht="15" x14ac:dyDescent="0.25">
      <c r="A146" s="928" t="s">
        <v>541</v>
      </c>
      <c r="B146" s="924">
        <v>32601</v>
      </c>
      <c r="C146" s="924">
        <f>SUM(C134:C145)</f>
        <v>16488</v>
      </c>
      <c r="D146" s="1024"/>
      <c r="E146" s="924">
        <f>SUM(E134:E145)</f>
        <v>84</v>
      </c>
      <c r="F146" s="1024"/>
      <c r="G146" s="924">
        <f>SUM(G134:G145)</f>
        <v>15714</v>
      </c>
      <c r="H146" s="1024"/>
      <c r="I146" s="928">
        <f>SUM(I134:I145)</f>
        <v>315</v>
      </c>
      <c r="J146" s="1025">
        <f t="shared" si="3"/>
        <v>97.637235743471308</v>
      </c>
    </row>
    <row r="147" spans="1:10" x14ac:dyDescent="0.2">
      <c r="A147" s="426">
        <v>44227</v>
      </c>
      <c r="B147" s="422">
        <v>2809</v>
      </c>
      <c r="C147" s="422">
        <v>1147</v>
      </c>
      <c r="D147" s="1022">
        <f t="shared" ref="D147:D158" si="4">+C147/B147*100</f>
        <v>40.833036667853328</v>
      </c>
      <c r="E147" s="620">
        <v>0</v>
      </c>
      <c r="F147" s="430">
        <f t="shared" ref="F147:F158" si="5">E147/B147*100</f>
        <v>0</v>
      </c>
      <c r="G147" s="422">
        <v>1654</v>
      </c>
      <c r="H147" s="429">
        <f t="shared" ref="H147:H158" si="6">+G147/B147*100</f>
        <v>58.882164471342115</v>
      </c>
      <c r="I147" s="422">
        <v>8</v>
      </c>
      <c r="J147" s="938">
        <f t="shared" si="3"/>
        <v>99.307359307359306</v>
      </c>
    </row>
    <row r="148" spans="1:10" x14ac:dyDescent="0.2">
      <c r="A148" s="426" t="s">
        <v>1175</v>
      </c>
      <c r="B148" s="422">
        <v>4762</v>
      </c>
      <c r="C148" s="422">
        <v>1984</v>
      </c>
      <c r="D148" s="1022">
        <f t="shared" si="4"/>
        <v>41.663166736665268</v>
      </c>
      <c r="E148" s="620">
        <v>10</v>
      </c>
      <c r="F148" s="430">
        <f t="shared" si="5"/>
        <v>0.20999580008399832</v>
      </c>
      <c r="G148" s="422">
        <v>2747</v>
      </c>
      <c r="H148" s="429">
        <f t="shared" si="6"/>
        <v>57.685846283074341</v>
      </c>
      <c r="I148" s="422">
        <v>21</v>
      </c>
      <c r="J148" s="938">
        <f t="shared" si="3"/>
        <v>98.461538461538467</v>
      </c>
    </row>
    <row r="149" spans="1:10" x14ac:dyDescent="0.2">
      <c r="A149" s="426">
        <v>44286</v>
      </c>
      <c r="B149" s="422">
        <v>4566</v>
      </c>
      <c r="C149" s="422">
        <v>1560</v>
      </c>
      <c r="D149" s="1022">
        <f t="shared" si="4"/>
        <v>34.165571616294351</v>
      </c>
      <c r="E149" s="620">
        <v>7</v>
      </c>
      <c r="F149" s="430">
        <f t="shared" si="5"/>
        <v>0.15330705212439774</v>
      </c>
      <c r="G149" s="422">
        <v>2972</v>
      </c>
      <c r="H149" s="429">
        <f t="shared" si="6"/>
        <v>65.089794130530009</v>
      </c>
      <c r="I149" s="422">
        <v>27</v>
      </c>
      <c r="J149" s="938">
        <f t="shared" si="3"/>
        <v>97.867001254705144</v>
      </c>
    </row>
    <row r="150" spans="1:10" x14ac:dyDescent="0.2">
      <c r="A150" s="426">
        <v>44316</v>
      </c>
      <c r="B150" s="422">
        <v>4401</v>
      </c>
      <c r="C150" s="422">
        <v>1811</v>
      </c>
      <c r="D150" s="1022">
        <f t="shared" si="4"/>
        <v>41.149738695750962</v>
      </c>
      <c r="E150" s="620">
        <v>3</v>
      </c>
      <c r="F150" s="430">
        <f t="shared" si="5"/>
        <v>6.8166325835037497E-2</v>
      </c>
      <c r="G150" s="422">
        <v>2549</v>
      </c>
      <c r="H150" s="429">
        <f t="shared" si="6"/>
        <v>57.918654851170196</v>
      </c>
      <c r="I150" s="422">
        <v>38</v>
      </c>
      <c r="J150" s="938">
        <f t="shared" si="3"/>
        <v>97.786177105831527</v>
      </c>
    </row>
    <row r="151" spans="1:10" x14ac:dyDescent="0.2">
      <c r="A151" s="426">
        <v>44347</v>
      </c>
      <c r="B151" s="422">
        <v>3803</v>
      </c>
      <c r="C151" s="422">
        <v>1655</v>
      </c>
      <c r="D151" s="1022">
        <f t="shared" si="4"/>
        <v>43.518275046016299</v>
      </c>
      <c r="E151" s="620">
        <v>1</v>
      </c>
      <c r="F151" s="430">
        <f t="shared" si="5"/>
        <v>2.6295030239284777E-2</v>
      </c>
      <c r="G151" s="422">
        <v>2125</v>
      </c>
      <c r="H151" s="429">
        <f t="shared" si="6"/>
        <v>55.876939258480149</v>
      </c>
      <c r="I151" s="422">
        <v>22</v>
      </c>
      <c r="J151" s="938">
        <f t="shared" si="3"/>
        <v>98.62932061978546</v>
      </c>
    </row>
    <row r="152" spans="1:10" x14ac:dyDescent="0.2">
      <c r="A152" s="426">
        <v>44377</v>
      </c>
      <c r="B152" s="422">
        <v>3993</v>
      </c>
      <c r="C152" s="422">
        <v>1513</v>
      </c>
      <c r="D152" s="1022">
        <f t="shared" si="4"/>
        <v>37.891309792136241</v>
      </c>
      <c r="E152" s="620">
        <v>18</v>
      </c>
      <c r="F152" s="430">
        <f t="shared" si="5"/>
        <v>0.45078888054094662</v>
      </c>
      <c r="G152" s="422">
        <v>2432</v>
      </c>
      <c r="H152" s="429">
        <f t="shared" si="6"/>
        <v>60.906586526421236</v>
      </c>
      <c r="I152" s="422">
        <v>30</v>
      </c>
      <c r="J152" s="938">
        <f t="shared" si="3"/>
        <v>96.925048046124289</v>
      </c>
    </row>
    <row r="153" spans="1:10" x14ac:dyDescent="0.2">
      <c r="A153" s="426">
        <v>44408</v>
      </c>
      <c r="B153" s="422">
        <v>5777</v>
      </c>
      <c r="C153" s="422">
        <v>2025</v>
      </c>
      <c r="D153" s="1023">
        <f t="shared" si="4"/>
        <v>35.052795568634238</v>
      </c>
      <c r="E153" s="620">
        <v>10</v>
      </c>
      <c r="F153" s="430">
        <f t="shared" si="5"/>
        <v>0.17310022503029254</v>
      </c>
      <c r="G153" s="422">
        <v>3704</v>
      </c>
      <c r="H153" s="438">
        <f t="shared" si="6"/>
        <v>64.116323351220359</v>
      </c>
      <c r="I153" s="422">
        <v>38</v>
      </c>
      <c r="J153" s="938">
        <f t="shared" si="3"/>
        <v>97.68451519536903</v>
      </c>
    </row>
    <row r="154" spans="1:10" x14ac:dyDescent="0.2">
      <c r="A154" s="426">
        <v>44438</v>
      </c>
      <c r="B154" s="422">
        <v>3688</v>
      </c>
      <c r="C154" s="422">
        <v>1753</v>
      </c>
      <c r="D154" s="1023">
        <f t="shared" si="4"/>
        <v>47.532537960954443</v>
      </c>
      <c r="E154" s="620">
        <v>15</v>
      </c>
      <c r="F154" s="438">
        <f t="shared" si="5"/>
        <v>0.40672451193058567</v>
      </c>
      <c r="G154" s="422">
        <v>1855</v>
      </c>
      <c r="H154" s="438">
        <f t="shared" si="6"/>
        <v>50.298264642082422</v>
      </c>
      <c r="I154" s="422">
        <v>65</v>
      </c>
      <c r="J154" s="938">
        <f t="shared" si="3"/>
        <v>95.635570103655212</v>
      </c>
    </row>
    <row r="155" spans="1:10" x14ac:dyDescent="0.2">
      <c r="A155" s="426">
        <v>44469</v>
      </c>
      <c r="B155" s="422">
        <v>3504</v>
      </c>
      <c r="C155" s="422">
        <v>1728</v>
      </c>
      <c r="D155" s="1023">
        <f t="shared" si="4"/>
        <v>49.315068493150683</v>
      </c>
      <c r="E155" s="620">
        <v>19</v>
      </c>
      <c r="F155" s="438">
        <f t="shared" si="5"/>
        <v>0.54223744292237441</v>
      </c>
      <c r="G155" s="422">
        <v>1716</v>
      </c>
      <c r="H155" s="438">
        <f t="shared" si="6"/>
        <v>48.972602739726028</v>
      </c>
      <c r="I155" s="422">
        <v>41</v>
      </c>
      <c r="J155" s="938">
        <f t="shared" si="3"/>
        <v>96.644295302013433</v>
      </c>
    </row>
    <row r="156" spans="1:10" x14ac:dyDescent="0.2">
      <c r="A156" s="426">
        <v>44500</v>
      </c>
      <c r="B156" s="422">
        <v>3447</v>
      </c>
      <c r="C156" s="422">
        <v>1520</v>
      </c>
      <c r="D156" s="1023">
        <f t="shared" si="4"/>
        <v>44.096315636785612</v>
      </c>
      <c r="E156" s="620">
        <v>11</v>
      </c>
      <c r="F156" s="438">
        <f t="shared" si="5"/>
        <v>0.3191180736872643</v>
      </c>
      <c r="G156" s="422">
        <v>1851</v>
      </c>
      <c r="H156" s="438">
        <f t="shared" si="6"/>
        <v>53.698868581375116</v>
      </c>
      <c r="I156" s="422">
        <v>65</v>
      </c>
      <c r="J156" s="938">
        <f t="shared" si="3"/>
        <v>95.238095238095227</v>
      </c>
    </row>
    <row r="157" spans="1:10" x14ac:dyDescent="0.2">
      <c r="A157" s="426">
        <v>44530</v>
      </c>
      <c r="B157" s="422">
        <v>4417</v>
      </c>
      <c r="C157" s="422">
        <v>2214</v>
      </c>
      <c r="D157" s="1023">
        <f t="shared" si="4"/>
        <v>50.124518904233639</v>
      </c>
      <c r="E157" s="620">
        <v>0</v>
      </c>
      <c r="F157" s="438">
        <f t="shared" si="5"/>
        <v>0</v>
      </c>
      <c r="G157" s="422">
        <v>2164</v>
      </c>
      <c r="H157" s="438">
        <f t="shared" si="6"/>
        <v>48.992528865745982</v>
      </c>
      <c r="I157" s="422">
        <v>39</v>
      </c>
      <c r="J157" s="938">
        <f t="shared" si="3"/>
        <v>98.268974700399468</v>
      </c>
    </row>
    <row r="158" spans="1:10" x14ac:dyDescent="0.2">
      <c r="A158" s="426">
        <v>44561</v>
      </c>
      <c r="B158" s="422">
        <v>3417</v>
      </c>
      <c r="C158" s="422">
        <v>1292</v>
      </c>
      <c r="D158" s="1023">
        <f t="shared" si="4"/>
        <v>37.810945273631837</v>
      </c>
      <c r="E158" s="620">
        <v>6</v>
      </c>
      <c r="F158" s="438">
        <f t="shared" si="5"/>
        <v>0.17559262510974538</v>
      </c>
      <c r="G158" s="422">
        <v>2074</v>
      </c>
      <c r="H158" s="438">
        <f t="shared" si="6"/>
        <v>60.696517412935322</v>
      </c>
      <c r="I158" s="422">
        <v>45</v>
      </c>
      <c r="J158" s="938">
        <f t="shared" si="3"/>
        <v>96.202531645569621</v>
      </c>
    </row>
    <row r="159" spans="1:10" ht="15" x14ac:dyDescent="0.25">
      <c r="A159" s="928" t="s">
        <v>541</v>
      </c>
      <c r="B159" s="924">
        <f>SUM(B147:B158)</f>
        <v>48584</v>
      </c>
      <c r="C159" s="924">
        <f>SUM(C147:C158)</f>
        <v>20202</v>
      </c>
      <c r="D159" s="1024"/>
      <c r="E159" s="924">
        <f>SUM(E147:E158)</f>
        <v>100</v>
      </c>
      <c r="F159" s="1024"/>
      <c r="G159" s="924">
        <f>SUM(G147:G158)</f>
        <v>27843</v>
      </c>
      <c r="H159" s="1024"/>
      <c r="I159" s="928">
        <f>SUM(I147:I158)</f>
        <v>439</v>
      </c>
      <c r="J159" s="1025">
        <f t="shared" si="3"/>
        <v>97.401282483968956</v>
      </c>
    </row>
  </sheetData>
  <mergeCells count="53">
    <mergeCell ref="F34:G34"/>
    <mergeCell ref="A67:A68"/>
    <mergeCell ref="B67:B68"/>
    <mergeCell ref="C67:D67"/>
    <mergeCell ref="E67:F67"/>
    <mergeCell ref="G67:H67"/>
    <mergeCell ref="F33:G33"/>
    <mergeCell ref="F32:G32"/>
    <mergeCell ref="A65:J65"/>
    <mergeCell ref="A19:J19"/>
    <mergeCell ref="A20:A22"/>
    <mergeCell ref="B20:J20"/>
    <mergeCell ref="B21:J21"/>
    <mergeCell ref="B22:J22"/>
    <mergeCell ref="A23:J23"/>
    <mergeCell ref="F28:G28"/>
    <mergeCell ref="F29:G29"/>
    <mergeCell ref="F30:G30"/>
    <mergeCell ref="F31:G31"/>
    <mergeCell ref="F24:G24"/>
    <mergeCell ref="F25:G25"/>
    <mergeCell ref="F26:G26"/>
    <mergeCell ref="F27:G27"/>
    <mergeCell ref="A17:J17"/>
    <mergeCell ref="B13:F13"/>
    <mergeCell ref="H13:J13"/>
    <mergeCell ref="A14:A16"/>
    <mergeCell ref="B14:D16"/>
    <mergeCell ref="E14:E16"/>
    <mergeCell ref="F14:F16"/>
    <mergeCell ref="G14:G16"/>
    <mergeCell ref="H14:J14"/>
    <mergeCell ref="H15:J15"/>
    <mergeCell ref="H16:J16"/>
    <mergeCell ref="B10:F10"/>
    <mergeCell ref="H10:J10"/>
    <mergeCell ref="B11:F11"/>
    <mergeCell ref="H11:J11"/>
    <mergeCell ref="B12:F12"/>
    <mergeCell ref="H12:J12"/>
    <mergeCell ref="B9:F9"/>
    <mergeCell ref="H9:J9"/>
    <mergeCell ref="A1:J1"/>
    <mergeCell ref="A2:A4"/>
    <mergeCell ref="B2:J2"/>
    <mergeCell ref="B3:J3"/>
    <mergeCell ref="B4:J4"/>
    <mergeCell ref="A5:J5"/>
    <mergeCell ref="A6:A7"/>
    <mergeCell ref="B6:D7"/>
    <mergeCell ref="E6:E7"/>
    <mergeCell ref="F6:H7"/>
    <mergeCell ref="A8:J8"/>
  </mergeCells>
  <dataValidations count="2">
    <dataValidation type="list" allowBlank="1" showInputMessage="1" showErrorMessage="1" errorTitle="Selecciones un valor de la lista" sqref="J7" xr:uid="{00000000-0002-0000-2300-000000000000}">
      <formula1>$L$1:$L$2</formula1>
    </dataValidation>
    <dataValidation type="list" allowBlank="1" showInputMessage="1" showErrorMessage="1" errorTitle="Seleccione un valor de la lista" sqref="J6" xr:uid="{00000000-0002-0000-2300-000001000000}">
      <formula1>$K$1:$K$3</formula1>
    </dataValidation>
  </dataValidations>
  <pageMargins left="0.59055118110236227" right="0.59055118110236227" top="0.59055118110236227" bottom="0.59055118110236227" header="0.31496062992125984" footer="0.31496062992125984"/>
  <pageSetup scale="80" orientation="landscape" verticalDpi="300" r:id="rId1"/>
  <headerFooter alignWithMargins="0"/>
  <drawing r:id="rId2"/>
  <legacyDrawing r:id="rId3"/>
</worksheet>
</file>

<file path=xl/worksheets/sheet3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0000"/>
  </sheetPr>
  <dimension ref="A1:O106"/>
  <sheetViews>
    <sheetView showGridLines="0" topLeftCell="A43" workbookViewId="0">
      <selection activeCell="G47" sqref="G47"/>
    </sheetView>
  </sheetViews>
  <sheetFormatPr baseColWidth="10" defaultColWidth="9.140625" defaultRowHeight="12.75" x14ac:dyDescent="0.2"/>
  <cols>
    <col min="1" max="1" width="17.5703125" customWidth="1"/>
    <col min="2" max="3" width="11.42578125" customWidth="1"/>
    <col min="4" max="4" width="12.7109375" customWidth="1"/>
    <col min="5" max="5" width="24.7109375" customWidth="1"/>
    <col min="6" max="6" width="13.28515625" customWidth="1"/>
    <col min="7" max="7" width="14.85546875" customWidth="1"/>
    <col min="8" max="9" width="11.42578125" customWidth="1"/>
    <col min="10" max="10" width="19.140625" customWidth="1"/>
    <col min="11" max="256" width="11.42578125" customWidth="1"/>
  </cols>
  <sheetData>
    <row r="1" spans="1:12" x14ac:dyDescent="0.2">
      <c r="A1" s="2186"/>
      <c r="B1" s="1662"/>
      <c r="C1" s="1662"/>
      <c r="D1" s="1662"/>
      <c r="E1" s="1662"/>
      <c r="F1" s="1662"/>
      <c r="G1" s="1662"/>
      <c r="H1" s="1662"/>
      <c r="I1" s="1662"/>
      <c r="J1" s="1663"/>
    </row>
    <row r="2" spans="1:12" ht="35.25" customHeight="1" x14ac:dyDescent="0.2">
      <c r="A2" s="2182"/>
      <c r="B2" s="1618" t="s">
        <v>378</v>
      </c>
      <c r="C2" s="1618"/>
      <c r="D2" s="1618"/>
      <c r="E2" s="1618"/>
      <c r="F2" s="1618"/>
      <c r="G2" s="1618"/>
      <c r="H2" s="1618"/>
      <c r="I2" s="1618"/>
      <c r="J2" s="1618"/>
    </row>
    <row r="3" spans="1:12" ht="24" customHeight="1" x14ac:dyDescent="0.2">
      <c r="A3" s="2182"/>
      <c r="B3" s="1619" t="s">
        <v>1176</v>
      </c>
      <c r="C3" s="1619"/>
      <c r="D3" s="1619"/>
      <c r="E3" s="1619"/>
      <c r="F3" s="1619"/>
      <c r="G3" s="1619"/>
      <c r="H3" s="1619"/>
      <c r="I3" s="1619"/>
      <c r="J3" s="1619"/>
      <c r="L3" s="317"/>
    </row>
    <row r="4" spans="1:12" ht="15" customHeight="1" x14ac:dyDescent="0.2">
      <c r="A4" s="2182"/>
      <c r="B4" s="1619" t="s">
        <v>380</v>
      </c>
      <c r="C4" s="1619"/>
      <c r="D4" s="1619"/>
      <c r="E4" s="1619"/>
      <c r="F4" s="1619"/>
      <c r="G4" s="1619"/>
      <c r="H4" s="1619"/>
      <c r="I4" s="1619"/>
      <c r="J4" s="1619"/>
      <c r="L4" s="280"/>
    </row>
    <row r="5" spans="1:12" ht="21.75" customHeight="1" x14ac:dyDescent="0.2">
      <c r="A5" s="1655" t="s">
        <v>381</v>
      </c>
      <c r="B5" s="1656"/>
      <c r="C5" s="1656"/>
      <c r="D5" s="1656"/>
      <c r="E5" s="1656"/>
      <c r="F5" s="1656"/>
      <c r="G5" s="1656"/>
      <c r="H5" s="1656"/>
      <c r="I5" s="1656"/>
      <c r="J5" s="1657"/>
      <c r="L5" s="280"/>
    </row>
    <row r="6" spans="1:12" ht="25.5" x14ac:dyDescent="0.2">
      <c r="A6" s="1645" t="s">
        <v>342</v>
      </c>
      <c r="B6" s="2187" t="s">
        <v>365</v>
      </c>
      <c r="C6" s="2188"/>
      <c r="D6" s="2189"/>
      <c r="E6" s="1653" t="s">
        <v>343</v>
      </c>
      <c r="F6" s="1647" t="s">
        <v>283</v>
      </c>
      <c r="G6" s="1648"/>
      <c r="H6" s="1649"/>
      <c r="I6" s="2" t="s">
        <v>382</v>
      </c>
      <c r="J6" s="18" t="s">
        <v>383</v>
      </c>
      <c r="L6" s="280"/>
    </row>
    <row r="7" spans="1:12" ht="38.25" x14ac:dyDescent="0.2">
      <c r="A7" s="1646"/>
      <c r="B7" s="2190"/>
      <c r="C7" s="2191"/>
      <c r="D7" s="2192"/>
      <c r="E7" s="1654"/>
      <c r="F7" s="1650"/>
      <c r="G7" s="1651"/>
      <c r="H7" s="1652"/>
      <c r="I7" s="4" t="s">
        <v>384</v>
      </c>
      <c r="J7" s="1286" t="s">
        <v>385</v>
      </c>
      <c r="L7" s="280"/>
    </row>
    <row r="8" spans="1:12" x14ac:dyDescent="0.2">
      <c r="A8" s="1658"/>
      <c r="B8" s="1659"/>
      <c r="C8" s="1659"/>
      <c r="D8" s="1659"/>
      <c r="E8" s="1659"/>
      <c r="F8" s="1659"/>
      <c r="G8" s="1659"/>
      <c r="H8" s="1659"/>
      <c r="I8" s="1659"/>
      <c r="J8" s="1660"/>
    </row>
    <row r="9" spans="1:12" ht="105.75" customHeight="1" x14ac:dyDescent="0.2">
      <c r="A9" s="222" t="s">
        <v>386</v>
      </c>
      <c r="B9" s="1578" t="s">
        <v>1177</v>
      </c>
      <c r="C9" s="2185"/>
      <c r="D9" s="2185"/>
      <c r="E9" s="2185"/>
      <c r="F9" s="1579"/>
      <c r="G9" s="223" t="s">
        <v>387</v>
      </c>
      <c r="H9" s="1578" t="s">
        <v>1178</v>
      </c>
      <c r="I9" s="2185"/>
      <c r="J9" s="1579"/>
    </row>
    <row r="10" spans="1:12" ht="82.5" customHeight="1" x14ac:dyDescent="0.2">
      <c r="A10" s="222" t="s">
        <v>388</v>
      </c>
      <c r="B10" s="1578" t="s">
        <v>33</v>
      </c>
      <c r="C10" s="2185"/>
      <c r="D10" s="2185"/>
      <c r="E10" s="2185"/>
      <c r="F10" s="1579"/>
      <c r="G10" s="223" t="s">
        <v>389</v>
      </c>
      <c r="H10" s="1578" t="s">
        <v>1179</v>
      </c>
      <c r="I10" s="2185"/>
      <c r="J10" s="1579"/>
    </row>
    <row r="11" spans="1:12" ht="187.5" customHeight="1" x14ac:dyDescent="0.2">
      <c r="A11" s="222" t="s">
        <v>390</v>
      </c>
      <c r="B11" s="1578" t="s">
        <v>1180</v>
      </c>
      <c r="C11" s="2185"/>
      <c r="D11" s="2185"/>
      <c r="E11" s="2185"/>
      <c r="F11" s="1579"/>
      <c r="G11" s="223" t="s">
        <v>391</v>
      </c>
      <c r="H11" s="1578" t="s">
        <v>1181</v>
      </c>
      <c r="I11" s="2185"/>
      <c r="J11" s="1579"/>
    </row>
    <row r="12" spans="1:12" ht="38.25" x14ac:dyDescent="0.2">
      <c r="A12" s="222" t="s">
        <v>392</v>
      </c>
      <c r="B12" s="1578" t="s">
        <v>1182</v>
      </c>
      <c r="C12" s="2185"/>
      <c r="D12" s="2185"/>
      <c r="E12" s="2185"/>
      <c r="F12" s="1579"/>
      <c r="G12" s="223" t="s">
        <v>393</v>
      </c>
      <c r="H12" s="1578" t="s">
        <v>1183</v>
      </c>
      <c r="I12" s="2185"/>
      <c r="J12" s="1579"/>
    </row>
    <row r="13" spans="1:12" ht="51" x14ac:dyDescent="0.2">
      <c r="A13" s="222" t="s">
        <v>394</v>
      </c>
      <c r="B13" s="1578" t="s">
        <v>1184</v>
      </c>
      <c r="C13" s="2185"/>
      <c r="D13" s="2185"/>
      <c r="E13" s="2185"/>
      <c r="F13" s="1579"/>
      <c r="G13" s="223" t="s">
        <v>395</v>
      </c>
      <c r="H13" s="1582" t="s">
        <v>1185</v>
      </c>
      <c r="I13" s="1582"/>
      <c r="J13" s="2193"/>
    </row>
    <row r="14" spans="1:12" ht="15.75" x14ac:dyDescent="0.2">
      <c r="A14" s="1645" t="s">
        <v>396</v>
      </c>
      <c r="B14" s="2194" t="s">
        <v>1186</v>
      </c>
      <c r="C14" s="2195"/>
      <c r="D14" s="2196"/>
      <c r="E14" s="1653" t="s">
        <v>397</v>
      </c>
      <c r="F14" s="1703">
        <v>1</v>
      </c>
      <c r="G14" s="1653" t="s">
        <v>398</v>
      </c>
      <c r="H14" s="2203" t="s">
        <v>1187</v>
      </c>
      <c r="I14" s="2204"/>
      <c r="J14" s="2205"/>
    </row>
    <row r="15" spans="1:12" ht="15.75" x14ac:dyDescent="0.2">
      <c r="A15" s="1763"/>
      <c r="B15" s="2197"/>
      <c r="C15" s="2198"/>
      <c r="D15" s="2199"/>
      <c r="E15" s="1724"/>
      <c r="F15" s="1704"/>
      <c r="G15" s="1724"/>
      <c r="H15" s="2206" t="s">
        <v>1188</v>
      </c>
      <c r="I15" s="2207"/>
      <c r="J15" s="2208"/>
    </row>
    <row r="16" spans="1:12" ht="16.5" thickBot="1" x14ac:dyDescent="0.25">
      <c r="A16" s="1764"/>
      <c r="B16" s="2200"/>
      <c r="C16" s="2201"/>
      <c r="D16" s="2202"/>
      <c r="E16" s="1753"/>
      <c r="F16" s="1705"/>
      <c r="G16" s="1753"/>
      <c r="H16" s="2209" t="s">
        <v>1189</v>
      </c>
      <c r="I16" s="2210"/>
      <c r="J16" s="2211"/>
    </row>
    <row r="17" spans="1:10" x14ac:dyDescent="0.2">
      <c r="A17" s="2213"/>
      <c r="B17" s="2214"/>
      <c r="C17" s="2214"/>
      <c r="D17" s="2214"/>
      <c r="E17" s="2214"/>
      <c r="F17" s="2214"/>
      <c r="G17" s="2214"/>
      <c r="H17" s="2214"/>
      <c r="I17" s="2214"/>
      <c r="J17" s="2215"/>
    </row>
    <row r="18" spans="1:10" x14ac:dyDescent="0.2">
      <c r="A18" s="455"/>
      <c r="B18" s="455"/>
      <c r="C18" s="455"/>
      <c r="D18" s="455"/>
      <c r="E18" s="455"/>
      <c r="F18" s="455"/>
      <c r="G18" s="455"/>
      <c r="H18" s="455"/>
      <c r="I18" s="455"/>
      <c r="J18" s="455"/>
    </row>
    <row r="19" spans="1:10" x14ac:dyDescent="0.2">
      <c r="A19" s="455"/>
      <c r="B19" s="455"/>
      <c r="C19" s="455"/>
      <c r="D19" s="455"/>
      <c r="E19" s="455"/>
      <c r="F19" s="455"/>
      <c r="G19" s="455"/>
      <c r="H19" s="455"/>
      <c r="I19" s="455"/>
      <c r="J19" s="455"/>
    </row>
    <row r="20" spans="1:10" x14ac:dyDescent="0.2">
      <c r="A20" s="456"/>
      <c r="B20" s="457"/>
      <c r="C20" s="457"/>
      <c r="D20" s="457"/>
      <c r="E20" s="457"/>
      <c r="F20" s="457"/>
      <c r="G20" s="457"/>
      <c r="H20" s="457"/>
      <c r="I20" s="457"/>
      <c r="J20" s="458"/>
    </row>
    <row r="21" spans="1:10" ht="45.75" customHeight="1" x14ac:dyDescent="0.2">
      <c r="A21" s="1688"/>
      <c r="B21" s="1617" t="s">
        <v>378</v>
      </c>
      <c r="C21" s="1617"/>
      <c r="D21" s="1617"/>
      <c r="E21" s="1617"/>
      <c r="F21" s="1617"/>
      <c r="G21" s="1617"/>
      <c r="H21" s="1617"/>
      <c r="I21" s="1617"/>
      <c r="J21" s="1617"/>
    </row>
    <row r="22" spans="1:10" ht="21" customHeight="1" x14ac:dyDescent="0.2">
      <c r="A22" s="1689"/>
      <c r="B22" s="1619" t="s">
        <v>1176</v>
      </c>
      <c r="C22" s="1619"/>
      <c r="D22" s="1619"/>
      <c r="E22" s="1619"/>
      <c r="F22" s="1619"/>
      <c r="G22" s="1619"/>
      <c r="H22" s="1619"/>
      <c r="I22" s="1619"/>
      <c r="J22" s="1619"/>
    </row>
    <row r="23" spans="1:10" ht="35.25" customHeight="1" thickBot="1" x14ac:dyDescent="0.25">
      <c r="A23" s="1690"/>
      <c r="B23" s="1619" t="s">
        <v>380</v>
      </c>
      <c r="C23" s="1619"/>
      <c r="D23" s="1619"/>
      <c r="E23" s="1619"/>
      <c r="F23" s="1619"/>
      <c r="G23" s="1619"/>
      <c r="H23" s="1619"/>
      <c r="I23" s="1619"/>
      <c r="J23" s="1619"/>
    </row>
    <row r="24" spans="1:10" ht="13.5" thickBot="1" x14ac:dyDescent="0.25">
      <c r="A24" s="2212" t="s">
        <v>402</v>
      </c>
      <c r="B24" s="1621"/>
      <c r="C24" s="1621"/>
      <c r="D24" s="1621"/>
      <c r="E24" s="1621"/>
      <c r="F24" s="1621"/>
      <c r="G24" s="1621"/>
      <c r="H24" s="1621"/>
      <c r="I24" s="1621"/>
      <c r="J24" s="1622"/>
    </row>
    <row r="25" spans="1:10" ht="45.75" thickBot="1" x14ac:dyDescent="0.25">
      <c r="A25" s="397" t="s">
        <v>403</v>
      </c>
      <c r="B25" s="395" t="s">
        <v>397</v>
      </c>
      <c r="C25" s="395" t="s">
        <v>404</v>
      </c>
      <c r="D25" s="396" t="s">
        <v>405</v>
      </c>
      <c r="E25" s="396" t="s">
        <v>406</v>
      </c>
      <c r="F25" s="1724" t="s">
        <v>407</v>
      </c>
      <c r="G25" s="1725"/>
      <c r="H25" s="34" t="s">
        <v>21</v>
      </c>
      <c r="I25" s="34" t="s">
        <v>22</v>
      </c>
      <c r="J25" s="394" t="s">
        <v>23</v>
      </c>
    </row>
    <row r="26" spans="1:10" ht="192" customHeight="1" thickBot="1" x14ac:dyDescent="0.25">
      <c r="A26" s="192">
        <v>2014</v>
      </c>
      <c r="B26" s="963">
        <v>1</v>
      </c>
      <c r="C26" s="964">
        <v>1</v>
      </c>
      <c r="D26" s="413">
        <f>+C26/B26</f>
        <v>1</v>
      </c>
      <c r="E26" s="199" t="s">
        <v>1190</v>
      </c>
      <c r="F26" s="1720" t="s">
        <v>1191</v>
      </c>
      <c r="G26" s="1740"/>
      <c r="H26" s="176" t="s">
        <v>1192</v>
      </c>
      <c r="I26" s="176" t="s">
        <v>1193</v>
      </c>
      <c r="J26" s="193"/>
    </row>
    <row r="27" spans="1:10" ht="236.25" customHeight="1" thickBot="1" x14ac:dyDescent="0.25">
      <c r="A27" s="192">
        <v>2015</v>
      </c>
      <c r="B27" s="963">
        <v>1</v>
      </c>
      <c r="C27" s="964">
        <v>0.97799999999999998</v>
      </c>
      <c r="D27" s="413">
        <f>+C27/B27</f>
        <v>0.97799999999999998</v>
      </c>
      <c r="E27" s="199" t="s">
        <v>1194</v>
      </c>
      <c r="F27" s="1720" t="s">
        <v>1191</v>
      </c>
      <c r="G27" s="1740"/>
      <c r="H27" s="176" t="s">
        <v>1192</v>
      </c>
      <c r="I27" s="176" t="s">
        <v>1193</v>
      </c>
      <c r="J27" s="195"/>
    </row>
    <row r="28" spans="1:10" ht="324" customHeight="1" x14ac:dyDescent="0.2">
      <c r="A28" s="215">
        <v>2016</v>
      </c>
      <c r="B28" s="1287">
        <v>1</v>
      </c>
      <c r="C28" s="1373">
        <v>0.95</v>
      </c>
      <c r="D28" s="813">
        <f>+C28/B28</f>
        <v>0.95</v>
      </c>
      <c r="E28" s="773" t="s">
        <v>1195</v>
      </c>
      <c r="F28" s="1722" t="s">
        <v>1196</v>
      </c>
      <c r="G28" s="1739"/>
      <c r="H28" s="216" t="s">
        <v>1192</v>
      </c>
      <c r="I28" s="216" t="s">
        <v>1193</v>
      </c>
      <c r="J28" s="797"/>
    </row>
    <row r="29" spans="1:10" ht="51" x14ac:dyDescent="0.2">
      <c r="A29" s="1286">
        <v>2017</v>
      </c>
      <c r="B29" s="792">
        <v>1</v>
      </c>
      <c r="C29" s="880"/>
      <c r="D29" s="316"/>
      <c r="E29" s="316"/>
      <c r="F29" s="2183"/>
      <c r="G29" s="2184"/>
      <c r="H29" s="842" t="s">
        <v>1197</v>
      </c>
      <c r="I29" s="842" t="s">
        <v>1197</v>
      </c>
      <c r="J29" s="316"/>
    </row>
    <row r="30" spans="1:10" ht="281.25" thickBot="1" x14ac:dyDescent="0.25">
      <c r="A30" s="1286">
        <v>2018</v>
      </c>
      <c r="B30" s="792">
        <v>1</v>
      </c>
      <c r="C30" s="882">
        <v>0.95</v>
      </c>
      <c r="D30" s="792">
        <v>0.95</v>
      </c>
      <c r="E30" s="881" t="s">
        <v>1198</v>
      </c>
      <c r="F30" s="1750" t="s">
        <v>1199</v>
      </c>
      <c r="G30" s="2217"/>
      <c r="H30" s="133" t="s">
        <v>1197</v>
      </c>
      <c r="I30" s="133" t="s">
        <v>1197</v>
      </c>
      <c r="J30" s="316"/>
    </row>
    <row r="31" spans="1:10" ht="278.25" customHeight="1" thickBot="1" x14ac:dyDescent="0.25">
      <c r="A31" s="1286">
        <v>2019</v>
      </c>
      <c r="B31" s="963">
        <v>1</v>
      </c>
      <c r="C31" s="964">
        <v>0.9889</v>
      </c>
      <c r="D31" s="413">
        <f>+C31/B31</f>
        <v>0.9889</v>
      </c>
      <c r="E31" s="199" t="s">
        <v>1200</v>
      </c>
      <c r="F31" s="1720" t="s">
        <v>1199</v>
      </c>
      <c r="G31" s="1740"/>
      <c r="H31" s="176" t="s">
        <v>1192</v>
      </c>
      <c r="I31" s="176" t="s">
        <v>1193</v>
      </c>
      <c r="J31" s="195"/>
    </row>
    <row r="32" spans="1:10" ht="147.75" customHeight="1" thickBot="1" x14ac:dyDescent="0.25">
      <c r="A32" s="1286">
        <v>2020</v>
      </c>
      <c r="B32" s="963">
        <v>1</v>
      </c>
      <c r="C32" s="964">
        <v>0.9889</v>
      </c>
      <c r="D32" s="413">
        <f>+C32/B32</f>
        <v>0.9889</v>
      </c>
      <c r="E32" s="133" t="s">
        <v>1201</v>
      </c>
      <c r="F32" s="1750" t="s">
        <v>1202</v>
      </c>
      <c r="G32" s="1751"/>
      <c r="H32" s="133" t="s">
        <v>1192</v>
      </c>
      <c r="I32" s="133" t="s">
        <v>1193</v>
      </c>
      <c r="J32" s="316"/>
    </row>
    <row r="33" spans="1:15" ht="128.25" thickBot="1" x14ac:dyDescent="0.25">
      <c r="A33" s="192">
        <v>2021</v>
      </c>
      <c r="B33" s="963">
        <v>1</v>
      </c>
      <c r="C33" s="964">
        <v>0.98580000000000001</v>
      </c>
      <c r="D33" s="413">
        <f>+C33/B33</f>
        <v>0.98580000000000001</v>
      </c>
      <c r="E33" s="1175" t="s">
        <v>1203</v>
      </c>
      <c r="F33" s="1720" t="s">
        <v>1204</v>
      </c>
      <c r="G33" s="1740"/>
      <c r="H33" s="176" t="s">
        <v>1192</v>
      </c>
      <c r="I33" s="176" t="s">
        <v>1193</v>
      </c>
      <c r="J33" s="195"/>
    </row>
    <row r="35" spans="1:15" x14ac:dyDescent="0.2">
      <c r="A35" s="879" t="s">
        <v>1205</v>
      </c>
    </row>
    <row r="38" spans="1:15" ht="38.25" x14ac:dyDescent="0.2">
      <c r="A38" s="1377" t="s">
        <v>168</v>
      </c>
      <c r="B38" s="2216" t="s">
        <v>1206</v>
      </c>
      <c r="C38" s="2216"/>
      <c r="D38" s="2216"/>
      <c r="E38" s="1377" t="s">
        <v>1207</v>
      </c>
      <c r="F38" s="1378" t="s">
        <v>1208</v>
      </c>
      <c r="G38" s="441"/>
      <c r="H38" s="441"/>
      <c r="I38" s="441"/>
    </row>
    <row r="39" spans="1:15" s="17" customFormat="1" ht="20.100000000000001" customHeight="1" x14ac:dyDescent="0.2">
      <c r="A39" s="1462">
        <v>2014</v>
      </c>
      <c r="B39" s="1462" t="s">
        <v>1209</v>
      </c>
      <c r="C39" s="1462"/>
      <c r="D39" s="965">
        <v>15</v>
      </c>
      <c r="E39" s="1379">
        <v>16790</v>
      </c>
      <c r="F39" s="1380">
        <f>+E39/D39</f>
        <v>1119.3333333333333</v>
      </c>
      <c r="G39" s="465"/>
      <c r="H39" s="465"/>
      <c r="I39" s="465"/>
    </row>
    <row r="40" spans="1:15" s="17" customFormat="1" ht="20.100000000000001" customHeight="1" x14ac:dyDescent="0.2">
      <c r="A40" s="1462"/>
      <c r="B40" s="1462" t="s">
        <v>1210</v>
      </c>
      <c r="C40" s="1462"/>
      <c r="D40" s="965">
        <v>73</v>
      </c>
      <c r="E40" s="1379">
        <v>90504</v>
      </c>
      <c r="F40" s="1380">
        <f t="shared" ref="F40:F53" si="0">+E40/D40</f>
        <v>1239.7808219178082</v>
      </c>
      <c r="G40" s="465"/>
      <c r="H40" s="465"/>
      <c r="I40" s="465"/>
    </row>
    <row r="41" spans="1:15" s="17" customFormat="1" ht="20.100000000000001" customHeight="1" x14ac:dyDescent="0.2">
      <c r="A41" s="1462"/>
      <c r="B41" s="1462" t="s">
        <v>1211</v>
      </c>
      <c r="C41" s="1462"/>
      <c r="D41" s="965">
        <v>125</v>
      </c>
      <c r="E41" s="1379">
        <v>62841</v>
      </c>
      <c r="F41" s="1381">
        <f t="shared" si="0"/>
        <v>502.72800000000001</v>
      </c>
      <c r="G41" s="465"/>
      <c r="H41" s="465"/>
      <c r="I41" s="465"/>
    </row>
    <row r="42" spans="1:15" s="17" customFormat="1" ht="20.100000000000001" customHeight="1" x14ac:dyDescent="0.2">
      <c r="A42" s="1462">
        <v>2015</v>
      </c>
      <c r="B42" s="1462" t="s">
        <v>1209</v>
      </c>
      <c r="C42" s="1462"/>
      <c r="D42" s="965">
        <v>15</v>
      </c>
      <c r="E42" s="1379">
        <v>16491</v>
      </c>
      <c r="F42" s="1380">
        <f t="shared" si="0"/>
        <v>1099.4000000000001</v>
      </c>
      <c r="G42" s="465"/>
      <c r="H42" s="465"/>
      <c r="I42" s="465"/>
    </row>
    <row r="43" spans="1:15" s="17" customFormat="1" ht="20.100000000000001" customHeight="1" x14ac:dyDescent="0.2">
      <c r="A43" s="1462"/>
      <c r="B43" s="1462" t="s">
        <v>1210</v>
      </c>
      <c r="C43" s="1462"/>
      <c r="D43" s="965">
        <v>73</v>
      </c>
      <c r="E43" s="1379">
        <v>87625</v>
      </c>
      <c r="F43" s="1381">
        <f t="shared" si="0"/>
        <v>1200.3424657534247</v>
      </c>
      <c r="G43" s="465"/>
      <c r="H43" s="465"/>
      <c r="I43" s="465"/>
    </row>
    <row r="44" spans="1:15" s="17" customFormat="1" ht="20.100000000000001" customHeight="1" x14ac:dyDescent="0.2">
      <c r="A44" s="1462"/>
      <c r="B44" s="1462" t="s">
        <v>1211</v>
      </c>
      <c r="C44" s="1462"/>
      <c r="D44" s="965">
        <v>125</v>
      </c>
      <c r="E44" s="1379">
        <v>61181</v>
      </c>
      <c r="F44" s="1381">
        <f t="shared" si="0"/>
        <v>489.44799999999998</v>
      </c>
      <c r="G44" s="465"/>
      <c r="H44" s="465"/>
      <c r="I44" s="465"/>
    </row>
    <row r="45" spans="1:15" s="17" customFormat="1" ht="20.100000000000001" customHeight="1" x14ac:dyDescent="0.2">
      <c r="A45" s="1462">
        <v>2016</v>
      </c>
      <c r="B45" s="1462" t="s">
        <v>1209</v>
      </c>
      <c r="C45" s="1462"/>
      <c r="D45" s="965">
        <v>15</v>
      </c>
      <c r="E45" s="1379">
        <v>15912</v>
      </c>
      <c r="F45" s="1381">
        <f t="shared" si="0"/>
        <v>1060.8</v>
      </c>
      <c r="G45" s="465"/>
      <c r="H45" s="465"/>
      <c r="I45" s="465"/>
    </row>
    <row r="46" spans="1:15" s="17" customFormat="1" ht="20.100000000000001" customHeight="1" x14ac:dyDescent="0.2">
      <c r="A46" s="1462"/>
      <c r="B46" s="1462" t="s">
        <v>1210</v>
      </c>
      <c r="C46" s="1462"/>
      <c r="D46" s="965">
        <v>73</v>
      </c>
      <c r="E46" s="1379">
        <v>84408</v>
      </c>
      <c r="F46" s="1381">
        <f t="shared" si="0"/>
        <v>1156.2739726027398</v>
      </c>
      <c r="G46" s="465"/>
      <c r="H46" s="465"/>
      <c r="I46" s="465"/>
    </row>
    <row r="47" spans="1:15" s="17" customFormat="1" ht="20.100000000000001" customHeight="1" x14ac:dyDescent="0.2">
      <c r="A47" s="1462"/>
      <c r="B47" s="1462" t="s">
        <v>1211</v>
      </c>
      <c r="C47" s="1462"/>
      <c r="D47" s="965">
        <v>125</v>
      </c>
      <c r="E47" s="1379">
        <v>58781</v>
      </c>
      <c r="F47" s="1381">
        <f t="shared" si="0"/>
        <v>470.24799999999999</v>
      </c>
      <c r="G47" s="465"/>
      <c r="H47" s="465"/>
      <c r="I47" s="465"/>
    </row>
    <row r="48" spans="1:15" s="17" customFormat="1" ht="20.100000000000001" customHeight="1" x14ac:dyDescent="0.2">
      <c r="A48" s="1462">
        <v>2017</v>
      </c>
      <c r="B48" s="1462" t="s">
        <v>1209</v>
      </c>
      <c r="C48" s="1462"/>
      <c r="D48" s="966">
        <v>15</v>
      </c>
      <c r="E48" s="966">
        <v>14701</v>
      </c>
      <c r="F48" s="1073">
        <f t="shared" si="0"/>
        <v>980.06666666666672</v>
      </c>
      <c r="G48" s="465"/>
      <c r="H48" s="465"/>
      <c r="I48" s="465"/>
      <c r="L48" s="1382"/>
      <c r="M48" s="1382"/>
      <c r="N48" s="1382"/>
      <c r="O48" s="1382"/>
    </row>
    <row r="49" spans="1:15" s="17" customFormat="1" ht="20.100000000000001" customHeight="1" x14ac:dyDescent="0.2">
      <c r="A49" s="1462"/>
      <c r="B49" s="1462" t="s">
        <v>1210</v>
      </c>
      <c r="C49" s="1462"/>
      <c r="D49" s="966">
        <v>73</v>
      </c>
      <c r="E49" s="966">
        <v>70541</v>
      </c>
      <c r="F49" s="1073">
        <f t="shared" si="0"/>
        <v>966.31506849315065</v>
      </c>
      <c r="G49" s="465"/>
      <c r="H49" s="465"/>
      <c r="I49" s="465"/>
      <c r="L49" s="1382"/>
      <c r="M49" s="1382"/>
      <c r="N49" s="1382"/>
      <c r="O49" s="1382"/>
    </row>
    <row r="50" spans="1:15" s="17" customFormat="1" ht="20.100000000000001" customHeight="1" x14ac:dyDescent="0.2">
      <c r="A50" s="1462"/>
      <c r="B50" s="1462" t="s">
        <v>1211</v>
      </c>
      <c r="C50" s="1462"/>
      <c r="D50" s="966">
        <v>125</v>
      </c>
      <c r="E50" s="966">
        <v>64634</v>
      </c>
      <c r="F50" s="1073">
        <f t="shared" si="0"/>
        <v>517.072</v>
      </c>
      <c r="G50" s="465"/>
      <c r="H50" s="465"/>
      <c r="I50" s="465"/>
      <c r="L50" s="1382"/>
      <c r="M50" s="1382"/>
      <c r="N50" s="1382"/>
      <c r="O50" s="1382"/>
    </row>
    <row r="51" spans="1:15" s="17" customFormat="1" ht="20.100000000000001" customHeight="1" x14ac:dyDescent="0.2">
      <c r="A51" s="1462">
        <v>2018</v>
      </c>
      <c r="B51" s="2218" t="s">
        <v>1209</v>
      </c>
      <c r="C51" s="2217"/>
      <c r="D51" s="966">
        <v>17</v>
      </c>
      <c r="E51" s="966">
        <v>15879</v>
      </c>
      <c r="F51" s="967">
        <f t="shared" si="0"/>
        <v>934.05882352941171</v>
      </c>
      <c r="G51" s="465"/>
      <c r="H51" s="465"/>
      <c r="I51" s="465"/>
      <c r="L51" s="1382"/>
      <c r="M51" s="1382"/>
      <c r="N51" s="1382"/>
      <c r="O51" s="1382"/>
    </row>
    <row r="52" spans="1:15" s="17" customFormat="1" ht="20.100000000000001" customHeight="1" x14ac:dyDescent="0.2">
      <c r="A52" s="1462"/>
      <c r="B52" s="2218" t="s">
        <v>1210</v>
      </c>
      <c r="C52" s="2217"/>
      <c r="D52" s="966">
        <v>71</v>
      </c>
      <c r="E52" s="966">
        <v>109195</v>
      </c>
      <c r="F52" s="967">
        <f t="shared" si="0"/>
        <v>1537.9577464788733</v>
      </c>
      <c r="G52" s="465"/>
      <c r="H52" s="465"/>
      <c r="I52" s="465"/>
      <c r="L52" s="1382"/>
      <c r="M52" s="1382"/>
      <c r="N52" s="1382"/>
      <c r="O52" s="1382"/>
    </row>
    <row r="53" spans="1:15" s="17" customFormat="1" ht="20.100000000000001" customHeight="1" x14ac:dyDescent="0.2">
      <c r="A53" s="1462"/>
      <c r="B53" s="2218" t="s">
        <v>1211</v>
      </c>
      <c r="C53" s="2217"/>
      <c r="D53" s="966">
        <v>125</v>
      </c>
      <c r="E53" s="966">
        <v>24424</v>
      </c>
      <c r="F53" s="1073">
        <f t="shared" si="0"/>
        <v>195.392</v>
      </c>
      <c r="G53" s="465"/>
      <c r="H53" s="465"/>
      <c r="I53" s="465"/>
      <c r="L53" s="1382"/>
      <c r="M53" s="1382"/>
      <c r="N53" s="1382"/>
      <c r="O53" s="1382"/>
    </row>
    <row r="54" spans="1:15" s="17" customFormat="1" ht="20.100000000000001" customHeight="1" x14ac:dyDescent="0.2">
      <c r="A54" s="1462">
        <v>2019</v>
      </c>
      <c r="B54" s="2218" t="s">
        <v>1209</v>
      </c>
      <c r="C54" s="2217"/>
      <c r="D54" s="966">
        <v>17</v>
      </c>
      <c r="E54" s="1068">
        <v>17032</v>
      </c>
      <c r="F54" s="1069">
        <f t="shared" ref="F54:F59" si="1">+E54/D54</f>
        <v>1001.8823529411765</v>
      </c>
      <c r="G54" s="465"/>
      <c r="H54" s="465"/>
      <c r="I54" s="465"/>
      <c r="L54" s="1382"/>
      <c r="M54" s="1382"/>
      <c r="N54" s="1382"/>
      <c r="O54" s="1382"/>
    </row>
    <row r="55" spans="1:15" s="17" customFormat="1" ht="20.100000000000001" customHeight="1" x14ac:dyDescent="0.2">
      <c r="A55" s="1462"/>
      <c r="B55" s="2218" t="s">
        <v>1210</v>
      </c>
      <c r="C55" s="2217"/>
      <c r="D55" s="966">
        <v>71</v>
      </c>
      <c r="E55" s="316">
        <v>77476</v>
      </c>
      <c r="F55" s="1069">
        <f t="shared" si="1"/>
        <v>1091.2112676056338</v>
      </c>
      <c r="G55" s="465"/>
      <c r="H55" s="465"/>
      <c r="I55" s="465"/>
      <c r="L55" s="1382"/>
      <c r="M55" s="1382"/>
      <c r="N55" s="1382"/>
      <c r="O55" s="1382"/>
    </row>
    <row r="56" spans="1:15" s="17" customFormat="1" ht="20.100000000000001" customHeight="1" x14ac:dyDescent="0.2">
      <c r="A56" s="1462"/>
      <c r="B56" s="2218" t="s">
        <v>1211</v>
      </c>
      <c r="C56" s="2217"/>
      <c r="D56" s="966">
        <v>124</v>
      </c>
      <c r="E56" s="316">
        <v>53618</v>
      </c>
      <c r="F56" s="1070">
        <f t="shared" si="1"/>
        <v>432.40322580645159</v>
      </c>
      <c r="G56" s="465"/>
      <c r="H56" s="465"/>
      <c r="I56" s="465"/>
      <c r="L56" s="1382"/>
      <c r="M56" s="1382"/>
      <c r="N56" s="1382"/>
      <c r="O56" s="1382"/>
    </row>
    <row r="57" spans="1:15" ht="19.5" customHeight="1" x14ac:dyDescent="0.2">
      <c r="A57" s="1462">
        <v>2020</v>
      </c>
      <c r="B57" s="2182" t="s">
        <v>1209</v>
      </c>
      <c r="C57" s="2182"/>
      <c r="D57" s="316">
        <v>17</v>
      </c>
      <c r="E57" s="1068">
        <v>17074</v>
      </c>
      <c r="F57" s="1069">
        <f t="shared" si="1"/>
        <v>1004.3529411764706</v>
      </c>
      <c r="G57" s="441"/>
      <c r="H57" s="441"/>
      <c r="I57" s="441"/>
      <c r="L57" s="1350">
        <v>2015</v>
      </c>
      <c r="M57" s="1383">
        <v>0.97799999999999998</v>
      </c>
      <c r="N57" s="1350"/>
      <c r="O57" s="1350"/>
    </row>
    <row r="58" spans="1:15" ht="19.5" customHeight="1" x14ac:dyDescent="0.2">
      <c r="A58" s="1462"/>
      <c r="B58" s="2182" t="s">
        <v>1210</v>
      </c>
      <c r="C58" s="2182"/>
      <c r="D58" s="316">
        <v>71</v>
      </c>
      <c r="E58" s="316">
        <v>76828</v>
      </c>
      <c r="F58" s="1069">
        <f t="shared" si="1"/>
        <v>1082.0845070422536</v>
      </c>
      <c r="G58" s="441"/>
      <c r="H58" s="441"/>
      <c r="I58" s="441"/>
      <c r="L58" s="1350">
        <v>2016</v>
      </c>
      <c r="M58" s="1383">
        <v>0.95</v>
      </c>
      <c r="N58" s="1350"/>
      <c r="O58" s="1350"/>
    </row>
    <row r="59" spans="1:15" ht="19.5" customHeight="1" x14ac:dyDescent="0.2">
      <c r="A59" s="1462"/>
      <c r="B59" s="2182" t="s">
        <v>1211</v>
      </c>
      <c r="C59" s="2182"/>
      <c r="D59" s="316">
        <v>124</v>
      </c>
      <c r="E59" s="316">
        <v>53415</v>
      </c>
      <c r="F59" s="1070">
        <f t="shared" si="1"/>
        <v>430.76612903225805</v>
      </c>
      <c r="G59" s="441"/>
      <c r="H59" s="441"/>
      <c r="I59" s="441"/>
      <c r="L59" s="1350"/>
      <c r="M59" s="1350"/>
      <c r="N59" s="1350"/>
      <c r="O59" s="1350"/>
    </row>
    <row r="60" spans="1:15" x14ac:dyDescent="0.2">
      <c r="A60" s="1462">
        <v>2021</v>
      </c>
      <c r="B60" s="2182" t="s">
        <v>1209</v>
      </c>
      <c r="C60" s="2182"/>
      <c r="D60" s="316">
        <v>15</v>
      </c>
      <c r="E60" s="1229"/>
      <c r="F60" s="1230">
        <f>+E60/D60</f>
        <v>0</v>
      </c>
      <c r="G60" s="441"/>
      <c r="H60" s="441"/>
      <c r="I60" s="441"/>
    </row>
    <row r="61" spans="1:15" x14ac:dyDescent="0.2">
      <c r="A61" s="1462"/>
      <c r="B61" s="2182" t="s">
        <v>1210</v>
      </c>
      <c r="C61" s="2182"/>
      <c r="D61" s="316">
        <v>71</v>
      </c>
      <c r="E61" s="1231"/>
      <c r="F61" s="1230">
        <f>+E61/D61</f>
        <v>0</v>
      </c>
      <c r="G61" s="441"/>
      <c r="H61" s="441"/>
      <c r="I61" s="441"/>
    </row>
    <row r="62" spans="1:15" x14ac:dyDescent="0.2">
      <c r="A62" s="1462"/>
      <c r="B62" s="2182" t="s">
        <v>1211</v>
      </c>
      <c r="C62" s="2182"/>
      <c r="D62" s="316">
        <v>123</v>
      </c>
      <c r="E62" s="1231"/>
      <c r="F62" s="1230">
        <f>+E62/D62</f>
        <v>0</v>
      </c>
      <c r="G62" s="441"/>
      <c r="H62" s="441"/>
      <c r="I62" s="441"/>
    </row>
    <row r="63" spans="1:15" x14ac:dyDescent="0.2">
      <c r="A63" s="1462"/>
      <c r="B63" s="2183" t="s">
        <v>541</v>
      </c>
      <c r="C63" s="2184"/>
      <c r="D63" s="1176">
        <v>209</v>
      </c>
      <c r="E63" s="1232"/>
      <c r="F63" s="1232"/>
      <c r="G63" s="441"/>
      <c r="H63" s="441"/>
      <c r="I63" s="441"/>
    </row>
    <row r="64" spans="1:15" x14ac:dyDescent="0.2">
      <c r="A64" s="441"/>
      <c r="B64" s="441"/>
      <c r="C64" s="441"/>
      <c r="D64" s="441"/>
      <c r="E64" s="441"/>
      <c r="F64" s="441"/>
      <c r="G64" s="441"/>
      <c r="H64" s="441"/>
      <c r="I64" s="441"/>
    </row>
    <row r="65" spans="1:9" ht="25.5" x14ac:dyDescent="0.2">
      <c r="A65" s="441" t="s">
        <v>1212</v>
      </c>
      <c r="B65" s="441">
        <v>209</v>
      </c>
      <c r="C65" s="441">
        <f>(D63/B66)*100</f>
        <v>98.584905660377359</v>
      </c>
      <c r="D65" s="441"/>
      <c r="E65" s="441"/>
      <c r="F65" s="441"/>
      <c r="G65" s="441"/>
      <c r="H65" s="441"/>
      <c r="I65" s="441"/>
    </row>
    <row r="66" spans="1:9" ht="38.25" x14ac:dyDescent="0.2">
      <c r="A66" s="441" t="s">
        <v>1213</v>
      </c>
      <c r="B66" s="441">
        <v>212</v>
      </c>
      <c r="C66" s="441"/>
      <c r="D66" s="441"/>
      <c r="E66" s="441"/>
      <c r="F66" s="441"/>
      <c r="G66" s="441"/>
      <c r="H66" s="441"/>
      <c r="I66" s="441"/>
    </row>
    <row r="67" spans="1:9" x14ac:dyDescent="0.2">
      <c r="A67" s="441"/>
      <c r="B67" s="441"/>
      <c r="C67" s="441"/>
      <c r="D67" s="441"/>
      <c r="E67" s="441"/>
      <c r="F67" s="441"/>
      <c r="G67" s="441"/>
      <c r="H67" s="441"/>
      <c r="I67" s="441"/>
    </row>
    <row r="68" spans="1:9" x14ac:dyDescent="0.2">
      <c r="A68" s="441"/>
      <c r="B68" s="441"/>
      <c r="C68" s="441"/>
      <c r="D68" s="441"/>
      <c r="E68" s="441"/>
      <c r="F68" s="441"/>
      <c r="G68" s="441"/>
      <c r="H68" s="441"/>
      <c r="I68" s="441"/>
    </row>
    <row r="69" spans="1:9" x14ac:dyDescent="0.2">
      <c r="A69" s="441"/>
      <c r="B69" s="441"/>
      <c r="C69" s="441"/>
      <c r="D69" s="441"/>
      <c r="E69" s="441"/>
      <c r="F69" s="441"/>
      <c r="G69" s="441"/>
      <c r="H69" s="441"/>
      <c r="I69" s="441"/>
    </row>
    <row r="70" spans="1:9" x14ac:dyDescent="0.2">
      <c r="A70" s="441"/>
      <c r="B70" s="441"/>
      <c r="C70" s="441"/>
      <c r="D70" s="441"/>
      <c r="E70" s="441"/>
      <c r="F70" s="441"/>
      <c r="G70" s="441"/>
      <c r="H70" s="441"/>
      <c r="I70" s="441"/>
    </row>
    <row r="71" spans="1:9" x14ac:dyDescent="0.2">
      <c r="A71" s="441"/>
      <c r="B71" s="441"/>
      <c r="C71" s="441"/>
      <c r="D71" s="441"/>
      <c r="E71" s="441"/>
      <c r="F71" s="441"/>
      <c r="G71" s="441"/>
      <c r="H71" s="441"/>
      <c r="I71" s="441"/>
    </row>
    <row r="72" spans="1:9" x14ac:dyDescent="0.2">
      <c r="A72" s="441"/>
      <c r="B72" s="441"/>
      <c r="C72" s="441"/>
      <c r="D72" s="441"/>
      <c r="E72" s="441"/>
      <c r="F72" s="441"/>
      <c r="G72" s="441"/>
      <c r="H72" s="441"/>
      <c r="I72" s="441"/>
    </row>
    <row r="73" spans="1:9" x14ac:dyDescent="0.2">
      <c r="A73" s="441"/>
      <c r="B73" s="441"/>
      <c r="C73" s="441"/>
      <c r="D73" s="441"/>
      <c r="E73" s="441"/>
      <c r="F73" s="441"/>
      <c r="G73" s="441"/>
      <c r="H73" s="441"/>
      <c r="I73" s="441"/>
    </row>
    <row r="74" spans="1:9" x14ac:dyDescent="0.2">
      <c r="A74" s="441"/>
      <c r="B74" s="441"/>
      <c r="C74" s="441"/>
      <c r="D74" s="441"/>
      <c r="E74" s="441"/>
      <c r="F74" s="441"/>
      <c r="G74" s="441"/>
      <c r="H74" s="441"/>
      <c r="I74" s="441"/>
    </row>
    <row r="75" spans="1:9" x14ac:dyDescent="0.2">
      <c r="A75" s="441"/>
      <c r="B75" s="441"/>
      <c r="C75" s="441"/>
      <c r="D75" s="441"/>
      <c r="E75" s="441"/>
      <c r="F75" s="441"/>
      <c r="G75" s="441"/>
      <c r="H75" s="441"/>
      <c r="I75" s="441"/>
    </row>
    <row r="76" spans="1:9" x14ac:dyDescent="0.2">
      <c r="A76" s="441"/>
      <c r="B76" s="441"/>
      <c r="C76" s="441"/>
      <c r="D76" s="441"/>
      <c r="E76" s="441"/>
      <c r="F76" s="441"/>
      <c r="G76" s="441"/>
      <c r="H76" s="441"/>
      <c r="I76" s="441"/>
    </row>
    <row r="77" spans="1:9" x14ac:dyDescent="0.2">
      <c r="A77" s="441"/>
      <c r="B77" s="441"/>
      <c r="C77" s="441"/>
      <c r="D77" s="441"/>
      <c r="E77" s="441"/>
      <c r="F77" s="441"/>
      <c r="G77" s="441"/>
      <c r="H77" s="441"/>
      <c r="I77" s="441"/>
    </row>
    <row r="78" spans="1:9" x14ac:dyDescent="0.2">
      <c r="A78" s="441"/>
      <c r="B78" s="441"/>
      <c r="C78" s="441"/>
      <c r="D78" s="441"/>
      <c r="E78" s="441"/>
      <c r="F78" s="441"/>
      <c r="G78" s="441"/>
      <c r="H78" s="441"/>
      <c r="I78" s="441"/>
    </row>
    <row r="79" spans="1:9" x14ac:dyDescent="0.2">
      <c r="A79" s="441"/>
      <c r="B79" s="441"/>
      <c r="C79" s="441"/>
      <c r="D79" s="441"/>
      <c r="E79" s="441"/>
      <c r="F79" s="441"/>
      <c r="G79" s="441"/>
      <c r="H79" s="441"/>
      <c r="I79" s="441"/>
    </row>
    <row r="80" spans="1:9" x14ac:dyDescent="0.2">
      <c r="A80" s="441"/>
      <c r="B80" s="441"/>
      <c r="C80" s="441"/>
      <c r="D80" s="441"/>
      <c r="E80" s="441"/>
      <c r="F80" s="441"/>
      <c r="G80" s="441"/>
      <c r="H80" s="441"/>
      <c r="I80" s="441"/>
    </row>
    <row r="81" spans="1:9" x14ac:dyDescent="0.2">
      <c r="A81" s="441"/>
      <c r="B81" s="441"/>
      <c r="C81" s="441"/>
      <c r="D81" s="441"/>
      <c r="E81" s="441"/>
      <c r="F81" s="441"/>
      <c r="G81" s="441"/>
      <c r="H81" s="441"/>
      <c r="I81" s="441"/>
    </row>
    <row r="82" spans="1:9" x14ac:dyDescent="0.2">
      <c r="A82" s="441"/>
      <c r="B82" s="441"/>
      <c r="C82" s="441"/>
      <c r="D82" s="441"/>
      <c r="E82" s="441"/>
      <c r="F82" s="441"/>
      <c r="G82" s="441"/>
      <c r="H82" s="441"/>
      <c r="I82" s="441"/>
    </row>
    <row r="83" spans="1:9" x14ac:dyDescent="0.2">
      <c r="A83" s="441"/>
      <c r="B83" s="441"/>
      <c r="C83" s="441"/>
      <c r="D83" s="441"/>
      <c r="E83" s="441"/>
      <c r="F83" s="441"/>
      <c r="G83" s="441"/>
      <c r="H83" s="441"/>
      <c r="I83" s="441"/>
    </row>
    <row r="84" spans="1:9" x14ac:dyDescent="0.2">
      <c r="A84" s="441"/>
      <c r="B84" s="441"/>
      <c r="C84" s="441"/>
      <c r="D84" s="441"/>
      <c r="E84" s="441"/>
      <c r="F84" s="441"/>
      <c r="G84" s="441"/>
      <c r="H84" s="441"/>
      <c r="I84" s="441"/>
    </row>
    <row r="85" spans="1:9" x14ac:dyDescent="0.2">
      <c r="A85" s="441"/>
      <c r="B85" s="441"/>
      <c r="C85" s="441"/>
      <c r="D85" s="441"/>
      <c r="E85" s="441"/>
      <c r="F85" s="441"/>
      <c r="G85" s="441"/>
      <c r="H85" s="441"/>
      <c r="I85" s="441"/>
    </row>
    <row r="86" spans="1:9" x14ac:dyDescent="0.2">
      <c r="A86" s="441"/>
      <c r="B86" s="441"/>
      <c r="C86" s="441"/>
      <c r="D86" s="441"/>
      <c r="E86" s="441"/>
      <c r="F86" s="441"/>
      <c r="G86" s="441"/>
      <c r="H86" s="441"/>
      <c r="I86" s="441"/>
    </row>
    <row r="87" spans="1:9" x14ac:dyDescent="0.2">
      <c r="A87" s="441"/>
      <c r="B87" s="441"/>
      <c r="C87" s="441"/>
      <c r="D87" s="441"/>
      <c r="E87" s="441"/>
      <c r="F87" s="441"/>
      <c r="G87" s="441"/>
      <c r="H87" s="441"/>
      <c r="I87" s="441"/>
    </row>
    <row r="88" spans="1:9" x14ac:dyDescent="0.2">
      <c r="A88" s="441"/>
      <c r="B88" s="441"/>
      <c r="C88" s="441"/>
      <c r="D88" s="441"/>
      <c r="E88" s="441"/>
      <c r="F88" s="441"/>
      <c r="G88" s="441"/>
      <c r="H88" s="441"/>
      <c r="I88" s="441"/>
    </row>
    <row r="89" spans="1:9" x14ac:dyDescent="0.2">
      <c r="A89" s="441"/>
      <c r="B89" s="441"/>
      <c r="C89" s="441"/>
      <c r="D89" s="441"/>
      <c r="E89" s="441"/>
      <c r="F89" s="441"/>
      <c r="G89" s="441"/>
      <c r="H89" s="441"/>
      <c r="I89" s="441"/>
    </row>
    <row r="90" spans="1:9" x14ac:dyDescent="0.2">
      <c r="A90" s="441"/>
      <c r="B90" s="441"/>
      <c r="C90" s="441"/>
      <c r="D90" s="441"/>
      <c r="E90" s="441"/>
      <c r="F90" s="441"/>
      <c r="G90" s="441"/>
      <c r="H90" s="441"/>
      <c r="I90" s="441"/>
    </row>
    <row r="91" spans="1:9" x14ac:dyDescent="0.2">
      <c r="A91" s="441"/>
      <c r="B91" s="441"/>
      <c r="C91" s="441"/>
      <c r="D91" s="441"/>
      <c r="E91" s="441"/>
      <c r="F91" s="441"/>
      <c r="G91" s="441"/>
      <c r="H91" s="441"/>
      <c r="I91" s="441"/>
    </row>
    <row r="92" spans="1:9" x14ac:dyDescent="0.2">
      <c r="A92" s="441"/>
      <c r="B92" s="441"/>
      <c r="C92" s="441"/>
      <c r="D92" s="441"/>
      <c r="E92" s="441"/>
      <c r="F92" s="441"/>
      <c r="G92" s="441"/>
      <c r="H92" s="441"/>
      <c r="I92" s="441"/>
    </row>
    <row r="93" spans="1:9" x14ac:dyDescent="0.2">
      <c r="A93" s="441"/>
      <c r="B93" s="441"/>
      <c r="C93" s="441"/>
      <c r="D93" s="441"/>
      <c r="E93" s="441"/>
      <c r="F93" s="441"/>
      <c r="G93" s="441"/>
      <c r="H93" s="441"/>
      <c r="I93" s="441"/>
    </row>
    <row r="94" spans="1:9" x14ac:dyDescent="0.2">
      <c r="A94" s="441"/>
      <c r="B94" s="441"/>
      <c r="C94" s="441"/>
      <c r="D94" s="441"/>
      <c r="E94" s="441"/>
      <c r="F94" s="441"/>
      <c r="G94" s="441"/>
      <c r="H94" s="441"/>
      <c r="I94" s="441"/>
    </row>
    <row r="95" spans="1:9" x14ac:dyDescent="0.2">
      <c r="A95" s="441"/>
      <c r="B95" s="441"/>
      <c r="C95" s="441"/>
      <c r="D95" s="441"/>
      <c r="E95" s="441"/>
      <c r="F95" s="441"/>
      <c r="G95" s="441"/>
      <c r="H95" s="441"/>
      <c r="I95" s="441"/>
    </row>
    <row r="96" spans="1:9" x14ac:dyDescent="0.2">
      <c r="A96" s="441"/>
      <c r="B96" s="441"/>
      <c r="C96" s="441"/>
      <c r="D96" s="441"/>
      <c r="E96" s="441"/>
      <c r="F96" s="441"/>
      <c r="G96" s="441"/>
      <c r="H96" s="441"/>
      <c r="I96" s="441"/>
    </row>
    <row r="97" spans="1:9" x14ac:dyDescent="0.2">
      <c r="A97" s="441"/>
      <c r="B97" s="441"/>
      <c r="C97" s="441"/>
      <c r="D97" s="441"/>
      <c r="E97" s="441"/>
      <c r="F97" s="441"/>
      <c r="G97" s="441"/>
      <c r="H97" s="441"/>
      <c r="I97" s="441"/>
    </row>
    <row r="98" spans="1:9" x14ac:dyDescent="0.2">
      <c r="A98" s="441"/>
      <c r="B98" s="441"/>
      <c r="C98" s="441"/>
      <c r="D98" s="441"/>
      <c r="E98" s="441"/>
      <c r="F98" s="441"/>
      <c r="G98" s="441"/>
      <c r="H98" s="441"/>
      <c r="I98" s="441"/>
    </row>
    <row r="99" spans="1:9" x14ac:dyDescent="0.2">
      <c r="A99" s="441"/>
      <c r="B99" s="441"/>
      <c r="C99" s="441"/>
      <c r="D99" s="441"/>
      <c r="E99" s="441"/>
      <c r="F99" s="441"/>
      <c r="G99" s="441"/>
      <c r="H99" s="441"/>
      <c r="I99" s="441"/>
    </row>
    <row r="100" spans="1:9" x14ac:dyDescent="0.2">
      <c r="A100" s="441"/>
      <c r="B100" s="441"/>
      <c r="C100" s="441"/>
      <c r="D100" s="441"/>
      <c r="E100" s="441"/>
      <c r="F100" s="441"/>
      <c r="G100" s="441"/>
      <c r="H100" s="441"/>
      <c r="I100" s="441"/>
    </row>
    <row r="101" spans="1:9" x14ac:dyDescent="0.2">
      <c r="A101" s="441"/>
      <c r="B101" s="441"/>
      <c r="C101" s="441"/>
      <c r="D101" s="441"/>
      <c r="E101" s="441"/>
      <c r="F101" s="441"/>
      <c r="G101" s="441"/>
      <c r="H101" s="441"/>
      <c r="I101" s="441"/>
    </row>
    <row r="102" spans="1:9" x14ac:dyDescent="0.2">
      <c r="A102" s="441"/>
      <c r="B102" s="441"/>
      <c r="C102" s="441"/>
      <c r="D102" s="441"/>
      <c r="E102" s="441"/>
      <c r="F102" s="441"/>
      <c r="G102" s="441"/>
      <c r="H102" s="441"/>
      <c r="I102" s="441"/>
    </row>
    <row r="103" spans="1:9" x14ac:dyDescent="0.2">
      <c r="A103" s="441"/>
      <c r="B103" s="441"/>
      <c r="C103" s="441"/>
      <c r="D103" s="441"/>
      <c r="E103" s="441"/>
      <c r="F103" s="441"/>
      <c r="G103" s="441"/>
      <c r="H103" s="441"/>
      <c r="I103" s="441"/>
    </row>
    <row r="104" spans="1:9" x14ac:dyDescent="0.2">
      <c r="A104" s="441"/>
      <c r="B104" s="441"/>
      <c r="C104" s="441"/>
      <c r="D104" s="441"/>
      <c r="E104" s="441"/>
      <c r="F104" s="441"/>
      <c r="G104" s="441"/>
      <c r="H104" s="441"/>
      <c r="I104" s="441"/>
    </row>
    <row r="105" spans="1:9" x14ac:dyDescent="0.2">
      <c r="A105" s="441"/>
      <c r="B105" s="441"/>
      <c r="C105" s="441"/>
      <c r="D105" s="441"/>
      <c r="E105" s="441"/>
      <c r="F105" s="441"/>
      <c r="G105" s="441"/>
      <c r="H105" s="441"/>
      <c r="I105" s="441"/>
    </row>
    <row r="106" spans="1:9" x14ac:dyDescent="0.2">
      <c r="A106" s="441"/>
      <c r="B106" s="441"/>
      <c r="C106" s="441"/>
      <c r="D106" s="441"/>
      <c r="E106" s="441"/>
      <c r="F106" s="441"/>
      <c r="G106" s="441"/>
      <c r="H106" s="441"/>
      <c r="I106" s="441"/>
    </row>
  </sheetData>
  <mergeCells count="78">
    <mergeCell ref="A48:A50"/>
    <mergeCell ref="B42:C42"/>
    <mergeCell ref="B53:C53"/>
    <mergeCell ref="A51:A53"/>
    <mergeCell ref="A54:A56"/>
    <mergeCell ref="B54:C54"/>
    <mergeCell ref="B55:C55"/>
    <mergeCell ref="B56:C56"/>
    <mergeCell ref="B43:C43"/>
    <mergeCell ref="B44:C44"/>
    <mergeCell ref="A45:A47"/>
    <mergeCell ref="B45:C45"/>
    <mergeCell ref="B46:C46"/>
    <mergeCell ref="B47:C47"/>
    <mergeCell ref="B51:C51"/>
    <mergeCell ref="B52:C52"/>
    <mergeCell ref="A17:J17"/>
    <mergeCell ref="A21:A23"/>
    <mergeCell ref="B48:C48"/>
    <mergeCell ref="B49:C49"/>
    <mergeCell ref="B50:C50"/>
    <mergeCell ref="A42:A44"/>
    <mergeCell ref="B21:J21"/>
    <mergeCell ref="B22:J22"/>
    <mergeCell ref="B23:J23"/>
    <mergeCell ref="A39:A41"/>
    <mergeCell ref="B39:C39"/>
    <mergeCell ref="B40:C40"/>
    <mergeCell ref="F28:G28"/>
    <mergeCell ref="B38:D38"/>
    <mergeCell ref="F29:G29"/>
    <mergeCell ref="F30:G30"/>
    <mergeCell ref="B41:C41"/>
    <mergeCell ref="F33:G33"/>
    <mergeCell ref="F27:G27"/>
    <mergeCell ref="A24:J24"/>
    <mergeCell ref="F25:G25"/>
    <mergeCell ref="F26:G26"/>
    <mergeCell ref="F31:G31"/>
    <mergeCell ref="F32:G32"/>
    <mergeCell ref="B10:F10"/>
    <mergeCell ref="H10:J10"/>
    <mergeCell ref="B11:F11"/>
    <mergeCell ref="H11:J11"/>
    <mergeCell ref="B12:F12"/>
    <mergeCell ref="H12:J12"/>
    <mergeCell ref="B13:F13"/>
    <mergeCell ref="H13:J13"/>
    <mergeCell ref="A14:A16"/>
    <mergeCell ref="B14:D16"/>
    <mergeCell ref="E14:E16"/>
    <mergeCell ref="F14:F16"/>
    <mergeCell ref="G14:G16"/>
    <mergeCell ref="H14:J14"/>
    <mergeCell ref="H15:J15"/>
    <mergeCell ref="H16:J16"/>
    <mergeCell ref="B9:F9"/>
    <mergeCell ref="H9:J9"/>
    <mergeCell ref="A1:J1"/>
    <mergeCell ref="A2:A4"/>
    <mergeCell ref="B2:J2"/>
    <mergeCell ref="B3:J3"/>
    <mergeCell ref="B4:J4"/>
    <mergeCell ref="A5:J5"/>
    <mergeCell ref="A6:A7"/>
    <mergeCell ref="B6:D7"/>
    <mergeCell ref="E6:E7"/>
    <mergeCell ref="F6:H7"/>
    <mergeCell ref="A8:J8"/>
    <mergeCell ref="A57:A59"/>
    <mergeCell ref="B57:C57"/>
    <mergeCell ref="B58:C58"/>
    <mergeCell ref="B59:C59"/>
    <mergeCell ref="A60:A63"/>
    <mergeCell ref="B60:C60"/>
    <mergeCell ref="B61:C61"/>
    <mergeCell ref="B62:C62"/>
    <mergeCell ref="B63:C63"/>
  </mergeCells>
  <dataValidations count="3">
    <dataValidation type="list" allowBlank="1" showInputMessage="1" showErrorMessage="1" errorTitle="Seleccione un valor de la lista" sqref="J6" xr:uid="{00000000-0002-0000-2400-000000000000}">
      <formula1>$K$1:$K$3</formula1>
    </dataValidation>
    <dataValidation allowBlank="1" showInputMessage="1" showErrorMessage="1" errorTitle="Seleccionar un valor de la lista" sqref="E26:E28 E31 E33" xr:uid="{00000000-0002-0000-2400-000001000000}"/>
    <dataValidation type="list" allowBlank="1" showInputMessage="1" showErrorMessage="1" sqref="J26:J28 J31 J33" xr:uid="{00000000-0002-0000-2400-000002000000}">
      <formula1>$M$1:$M$4</formula1>
    </dataValidation>
  </dataValidations>
  <pageMargins left="0.7" right="0.7" top="0.75" bottom="0.75" header="0.3" footer="0.3"/>
  <pageSetup paperSize="9" orientation="portrait" r:id="rId1"/>
  <drawing r:id="rId2"/>
  <legacyDrawing r:id="rId3"/>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0000"/>
  </sheetPr>
  <dimension ref="A1:P40"/>
  <sheetViews>
    <sheetView showGridLines="0" topLeftCell="A30" workbookViewId="0">
      <selection activeCell="K31" sqref="K31"/>
    </sheetView>
  </sheetViews>
  <sheetFormatPr baseColWidth="10" defaultColWidth="9.140625" defaultRowHeight="12.75" x14ac:dyDescent="0.2"/>
  <cols>
    <col min="1" max="1" width="14.5703125" customWidth="1"/>
    <col min="2" max="2" width="11.42578125" customWidth="1"/>
    <col min="3" max="3" width="10.7109375" customWidth="1"/>
    <col min="4" max="4" width="11.42578125" customWidth="1"/>
    <col min="5" max="5" width="31.5703125" style="17" customWidth="1"/>
    <col min="6" max="6" width="11.42578125" customWidth="1"/>
    <col min="7" max="7" width="16" customWidth="1"/>
    <col min="8" max="8" width="11.42578125" customWidth="1"/>
    <col min="9" max="9" width="12.42578125" customWidth="1"/>
    <col min="10" max="10" width="15" customWidth="1"/>
    <col min="11" max="13" width="11.42578125" customWidth="1"/>
    <col min="14" max="14" width="11.42578125" style="17" customWidth="1"/>
    <col min="15" max="256" width="11.42578125" customWidth="1"/>
  </cols>
  <sheetData>
    <row r="1" spans="1:10" ht="23.25" customHeight="1" x14ac:dyDescent="0.2">
      <c r="A1" s="2186"/>
      <c r="B1" s="1662"/>
      <c r="C1" s="1662"/>
      <c r="D1" s="1662"/>
      <c r="E1" s="1662"/>
      <c r="F1" s="1662"/>
      <c r="G1" s="1662"/>
      <c r="H1" s="1662"/>
      <c r="I1" s="1662"/>
      <c r="J1" s="1663"/>
    </row>
    <row r="2" spans="1:10" ht="23.25" customHeight="1" x14ac:dyDescent="0.2">
      <c r="A2" s="2182"/>
      <c r="B2" s="1618" t="s">
        <v>378</v>
      </c>
      <c r="C2" s="1618"/>
      <c r="D2" s="1618"/>
      <c r="E2" s="1618"/>
      <c r="F2" s="1618"/>
      <c r="G2" s="1618"/>
      <c r="H2" s="1618"/>
      <c r="I2" s="1618"/>
      <c r="J2" s="1618"/>
    </row>
    <row r="3" spans="1:10" ht="25.5" customHeight="1" x14ac:dyDescent="0.2">
      <c r="A3" s="2182"/>
      <c r="B3" s="1619" t="s">
        <v>1176</v>
      </c>
      <c r="C3" s="1619"/>
      <c r="D3" s="1619"/>
      <c r="E3" s="1619"/>
      <c r="F3" s="1619"/>
      <c r="G3" s="1619"/>
      <c r="H3" s="1619"/>
      <c r="I3" s="1619"/>
      <c r="J3" s="1619"/>
    </row>
    <row r="4" spans="1:10" ht="22.5" customHeight="1" x14ac:dyDescent="0.2">
      <c r="A4" s="2182"/>
      <c r="B4" s="1619" t="s">
        <v>380</v>
      </c>
      <c r="C4" s="1619"/>
      <c r="D4" s="1619"/>
      <c r="E4" s="1619"/>
      <c r="F4" s="1619"/>
      <c r="G4" s="1619"/>
      <c r="H4" s="1619"/>
      <c r="I4" s="1619"/>
      <c r="J4" s="1619"/>
    </row>
    <row r="5" spans="1:10" x14ac:dyDescent="0.2">
      <c r="A5" s="1655" t="s">
        <v>381</v>
      </c>
      <c r="B5" s="1656"/>
      <c r="C5" s="1656"/>
      <c r="D5" s="1656"/>
      <c r="E5" s="1656"/>
      <c r="F5" s="1656"/>
      <c r="G5" s="1656"/>
      <c r="H5" s="1656"/>
      <c r="I5" s="1656"/>
      <c r="J5" s="1657"/>
    </row>
    <row r="6" spans="1:10" ht="25.5" x14ac:dyDescent="0.2">
      <c r="A6" s="1645" t="s">
        <v>342</v>
      </c>
      <c r="B6" s="2187" t="s">
        <v>286</v>
      </c>
      <c r="C6" s="2188"/>
      <c r="D6" s="2189"/>
      <c r="E6" s="1653" t="s">
        <v>343</v>
      </c>
      <c r="F6" s="1647" t="s">
        <v>287</v>
      </c>
      <c r="G6" s="1648"/>
      <c r="H6" s="1649"/>
      <c r="I6" s="2" t="s">
        <v>382</v>
      </c>
      <c r="J6" s="18" t="s">
        <v>383</v>
      </c>
    </row>
    <row r="7" spans="1:10" ht="25.5" x14ac:dyDescent="0.2">
      <c r="A7" s="1646"/>
      <c r="B7" s="2190"/>
      <c r="C7" s="2191"/>
      <c r="D7" s="2192"/>
      <c r="E7" s="1654"/>
      <c r="F7" s="1650"/>
      <c r="G7" s="1651"/>
      <c r="H7" s="1652"/>
      <c r="I7" s="4" t="s">
        <v>384</v>
      </c>
      <c r="J7" s="1286" t="s">
        <v>267</v>
      </c>
    </row>
    <row r="8" spans="1:10" x14ac:dyDescent="0.2">
      <c r="A8" s="1658"/>
      <c r="B8" s="1659"/>
      <c r="C8" s="1659"/>
      <c r="D8" s="1659"/>
      <c r="E8" s="1659"/>
      <c r="F8" s="1659"/>
      <c r="G8" s="1659"/>
      <c r="H8" s="1659"/>
      <c r="I8" s="1659"/>
      <c r="J8" s="1660"/>
    </row>
    <row r="9" spans="1:10" ht="123" customHeight="1" x14ac:dyDescent="0.2">
      <c r="A9" s="222" t="s">
        <v>386</v>
      </c>
      <c r="B9" s="1578" t="s">
        <v>1214</v>
      </c>
      <c r="C9" s="2185"/>
      <c r="D9" s="2185"/>
      <c r="E9" s="2185"/>
      <c r="F9" s="1579"/>
      <c r="G9" s="223" t="s">
        <v>387</v>
      </c>
      <c r="H9" s="1578" t="s">
        <v>1215</v>
      </c>
      <c r="I9" s="2185"/>
      <c r="J9" s="1579"/>
    </row>
    <row r="10" spans="1:10" ht="85.5" customHeight="1" x14ac:dyDescent="0.2">
      <c r="A10" s="222" t="s">
        <v>388</v>
      </c>
      <c r="B10" s="1578" t="s">
        <v>33</v>
      </c>
      <c r="C10" s="2185"/>
      <c r="D10" s="2185"/>
      <c r="E10" s="2185"/>
      <c r="F10" s="1579"/>
      <c r="G10" s="223" t="s">
        <v>389</v>
      </c>
      <c r="H10" s="1578" t="s">
        <v>1216</v>
      </c>
      <c r="I10" s="2185"/>
      <c r="J10" s="1579"/>
    </row>
    <row r="11" spans="1:10" ht="182.25" customHeight="1" x14ac:dyDescent="0.2">
      <c r="A11" s="222" t="s">
        <v>390</v>
      </c>
      <c r="B11" s="1578" t="s">
        <v>1217</v>
      </c>
      <c r="C11" s="2185"/>
      <c r="D11" s="2185"/>
      <c r="E11" s="2185"/>
      <c r="F11" s="1579"/>
      <c r="G11" s="223" t="s">
        <v>391</v>
      </c>
      <c r="H11" s="1578" t="s">
        <v>1218</v>
      </c>
      <c r="I11" s="2185"/>
      <c r="J11" s="1579"/>
    </row>
    <row r="12" spans="1:10" ht="38.25" x14ac:dyDescent="0.2">
      <c r="A12" s="222" t="s">
        <v>392</v>
      </c>
      <c r="B12" s="1578" t="s">
        <v>1182</v>
      </c>
      <c r="C12" s="2185"/>
      <c r="D12" s="2185"/>
      <c r="E12" s="2185"/>
      <c r="F12" s="1579"/>
      <c r="G12" s="223" t="s">
        <v>393</v>
      </c>
      <c r="H12" s="1578" t="s">
        <v>1219</v>
      </c>
      <c r="I12" s="2185"/>
      <c r="J12" s="1579"/>
    </row>
    <row r="13" spans="1:10" ht="38.25" x14ac:dyDescent="0.2">
      <c r="A13" s="222" t="s">
        <v>394</v>
      </c>
      <c r="B13" s="1578" t="s">
        <v>1184</v>
      </c>
      <c r="C13" s="2185"/>
      <c r="D13" s="2185"/>
      <c r="E13" s="2185"/>
      <c r="F13" s="1579"/>
      <c r="G13" s="223" t="s">
        <v>395</v>
      </c>
      <c r="H13" s="1582" t="s">
        <v>1185</v>
      </c>
      <c r="I13" s="1582"/>
      <c r="J13" s="2193"/>
    </row>
    <row r="14" spans="1:10" ht="15.75" x14ac:dyDescent="0.2">
      <c r="A14" s="1645" t="s">
        <v>396</v>
      </c>
      <c r="B14" s="2194" t="s">
        <v>1220</v>
      </c>
      <c r="C14" s="2195"/>
      <c r="D14" s="2196"/>
      <c r="E14" s="1653" t="s">
        <v>397</v>
      </c>
      <c r="F14" s="1703">
        <v>0.7</v>
      </c>
      <c r="G14" s="1653" t="s">
        <v>398</v>
      </c>
      <c r="H14" s="2203" t="s">
        <v>1221</v>
      </c>
      <c r="I14" s="2204"/>
      <c r="J14" s="2205"/>
    </row>
    <row r="15" spans="1:10" ht="15.75" x14ac:dyDescent="0.2">
      <c r="A15" s="1763"/>
      <c r="B15" s="2197"/>
      <c r="C15" s="2198"/>
      <c r="D15" s="2199"/>
      <c r="E15" s="1724"/>
      <c r="F15" s="1704"/>
      <c r="G15" s="1724"/>
      <c r="H15" s="2206" t="s">
        <v>1222</v>
      </c>
      <c r="I15" s="2207"/>
      <c r="J15" s="2208"/>
    </row>
    <row r="16" spans="1:10" ht="16.5" thickBot="1" x14ac:dyDescent="0.25">
      <c r="A16" s="1764"/>
      <c r="B16" s="2200"/>
      <c r="C16" s="2201"/>
      <c r="D16" s="2202"/>
      <c r="E16" s="1753"/>
      <c r="F16" s="1705"/>
      <c r="G16" s="1753"/>
      <c r="H16" s="2209" t="s">
        <v>1223</v>
      </c>
      <c r="I16" s="2210"/>
      <c r="J16" s="2211"/>
    </row>
    <row r="17" spans="1:16" ht="13.5" thickBot="1" x14ac:dyDescent="0.25">
      <c r="A17" s="2213"/>
      <c r="B17" s="2214"/>
      <c r="C17" s="2214"/>
      <c r="D17" s="2214"/>
      <c r="E17" s="2214"/>
      <c r="F17" s="2214"/>
      <c r="G17" s="2214"/>
      <c r="H17" s="2214"/>
      <c r="I17" s="2214"/>
      <c r="J17" s="2215"/>
    </row>
    <row r="18" spans="1:16" x14ac:dyDescent="0.2">
      <c r="A18" s="2186"/>
      <c r="B18" s="1662"/>
      <c r="C18" s="1662"/>
      <c r="D18" s="1662"/>
      <c r="E18" s="1662"/>
      <c r="F18" s="1662"/>
      <c r="G18" s="1662"/>
      <c r="H18" s="1662"/>
      <c r="I18" s="1662"/>
      <c r="J18" s="1663"/>
    </row>
    <row r="19" spans="1:16" ht="23.25" customHeight="1" x14ac:dyDescent="0.2">
      <c r="A19" s="1688"/>
      <c r="B19" s="1617" t="s">
        <v>378</v>
      </c>
      <c r="C19" s="1617"/>
      <c r="D19" s="1617"/>
      <c r="E19" s="1617"/>
      <c r="F19" s="1617"/>
      <c r="G19" s="1617"/>
      <c r="H19" s="1617"/>
      <c r="I19" s="1617"/>
      <c r="J19" s="1617"/>
    </row>
    <row r="20" spans="1:16" ht="18" customHeight="1" x14ac:dyDescent="0.2">
      <c r="A20" s="1689"/>
      <c r="B20" s="1619" t="s">
        <v>1176</v>
      </c>
      <c r="C20" s="1619"/>
      <c r="D20" s="1619"/>
      <c r="E20" s="1619"/>
      <c r="F20" s="1619"/>
      <c r="G20" s="1619"/>
      <c r="H20" s="1619"/>
      <c r="I20" s="1619"/>
      <c r="J20" s="1619"/>
    </row>
    <row r="21" spans="1:16" ht="25.5" customHeight="1" thickBot="1" x14ac:dyDescent="0.25">
      <c r="A21" s="1690"/>
      <c r="B21" s="1619" t="s">
        <v>380</v>
      </c>
      <c r="C21" s="1619"/>
      <c r="D21" s="1619"/>
      <c r="E21" s="1619"/>
      <c r="F21" s="1619"/>
      <c r="G21" s="1619"/>
      <c r="H21" s="1619"/>
      <c r="I21" s="1619"/>
      <c r="J21" s="1619"/>
    </row>
    <row r="22" spans="1:16" ht="38.25" customHeight="1" thickBot="1" x14ac:dyDescent="0.25">
      <c r="A22" s="2212" t="s">
        <v>402</v>
      </c>
      <c r="B22" s="1621"/>
      <c r="C22" s="1621"/>
      <c r="D22" s="1621"/>
      <c r="E22" s="1621"/>
      <c r="F22" s="1621"/>
      <c r="G22" s="1621"/>
      <c r="H22" s="1621"/>
      <c r="I22" s="1621"/>
      <c r="J22" s="1622"/>
    </row>
    <row r="23" spans="1:16" ht="45" x14ac:dyDescent="0.2">
      <c r="A23" s="397" t="s">
        <v>403</v>
      </c>
      <c r="B23" s="395" t="s">
        <v>397</v>
      </c>
      <c r="C23" s="395" t="s">
        <v>404</v>
      </c>
      <c r="D23" s="396" t="s">
        <v>405</v>
      </c>
      <c r="E23" s="396" t="s">
        <v>406</v>
      </c>
      <c r="F23" s="1724" t="s">
        <v>407</v>
      </c>
      <c r="G23" s="1725"/>
      <c r="H23" s="34" t="s">
        <v>21</v>
      </c>
      <c r="I23" s="34" t="s">
        <v>22</v>
      </c>
      <c r="J23" s="394" t="s">
        <v>23</v>
      </c>
    </row>
    <row r="24" spans="1:16" s="41" customFormat="1" ht="309.75" customHeight="1" x14ac:dyDescent="0.2">
      <c r="A24" s="570">
        <v>2014</v>
      </c>
      <c r="B24" s="565">
        <v>70</v>
      </c>
      <c r="C24" s="566">
        <v>40.090000000000003</v>
      </c>
      <c r="D24" s="571" t="s">
        <v>1224</v>
      </c>
      <c r="E24" s="579" t="s">
        <v>1225</v>
      </c>
      <c r="F24" s="1611"/>
      <c r="G24" s="1755"/>
      <c r="H24" s="442" t="s">
        <v>1226</v>
      </c>
      <c r="I24" s="442"/>
      <c r="J24" s="498"/>
      <c r="N24" s="158"/>
    </row>
    <row r="25" spans="1:16" s="41" customFormat="1" ht="89.25" x14ac:dyDescent="0.2">
      <c r="A25" s="570">
        <v>2015</v>
      </c>
      <c r="B25" s="565">
        <v>70</v>
      </c>
      <c r="C25" s="566">
        <v>59.85</v>
      </c>
      <c r="D25" s="571" t="s">
        <v>1227</v>
      </c>
      <c r="E25" s="579" t="s">
        <v>1228</v>
      </c>
      <c r="F25" s="1611" t="s">
        <v>1229</v>
      </c>
      <c r="G25" s="1755"/>
      <c r="H25" s="442" t="s">
        <v>1226</v>
      </c>
      <c r="I25" s="442"/>
      <c r="J25" s="498"/>
      <c r="N25" s="158"/>
    </row>
    <row r="26" spans="1:16" ht="197.25" customHeight="1" thickBot="1" x14ac:dyDescent="0.25">
      <c r="A26" s="567">
        <v>2016</v>
      </c>
      <c r="B26" s="968">
        <v>0.7</v>
      </c>
      <c r="C26" s="1384">
        <v>0.65469999999999995</v>
      </c>
      <c r="D26" s="568">
        <f>+C26/B26</f>
        <v>0.93528571428571428</v>
      </c>
      <c r="E26" s="1226" t="s">
        <v>1230</v>
      </c>
      <c r="F26" s="2228"/>
      <c r="G26" s="2229"/>
      <c r="H26" s="569" t="s">
        <v>1226</v>
      </c>
      <c r="I26" s="569"/>
      <c r="J26" s="970"/>
      <c r="N26" s="1382"/>
      <c r="O26" s="1350"/>
      <c r="P26" s="1350"/>
    </row>
    <row r="27" spans="1:16" ht="189.75" customHeight="1" thickBot="1" x14ac:dyDescent="0.25">
      <c r="A27" s="728">
        <v>42916</v>
      </c>
      <c r="B27" s="968">
        <v>0.7</v>
      </c>
      <c r="C27" s="969">
        <v>0.55000000000000004</v>
      </c>
      <c r="D27" s="568" t="s">
        <v>1231</v>
      </c>
      <c r="E27" s="1226" t="s">
        <v>1232</v>
      </c>
      <c r="F27" s="2226" t="s">
        <v>1233</v>
      </c>
      <c r="G27" s="2227"/>
      <c r="H27" s="1385" t="s">
        <v>1234</v>
      </c>
      <c r="I27" s="1386">
        <v>43008</v>
      </c>
      <c r="J27" s="316"/>
      <c r="N27" s="871">
        <v>2014</v>
      </c>
      <c r="O27" s="729">
        <v>0.40089999999999998</v>
      </c>
      <c r="P27" s="502"/>
    </row>
    <row r="28" spans="1:16" ht="195.75" customHeight="1" x14ac:dyDescent="0.2">
      <c r="A28" s="843">
        <v>43100</v>
      </c>
      <c r="B28" s="1316">
        <v>0.7</v>
      </c>
      <c r="C28" s="1387">
        <v>0.59</v>
      </c>
      <c r="D28" s="412" t="s">
        <v>1235</v>
      </c>
      <c r="E28" s="1225" t="s">
        <v>1236</v>
      </c>
      <c r="F28" s="2222" t="s">
        <v>1237</v>
      </c>
      <c r="G28" s="2223"/>
      <c r="H28" s="844" t="s">
        <v>1234</v>
      </c>
      <c r="I28" s="1080">
        <v>43189</v>
      </c>
      <c r="J28" s="316"/>
      <c r="N28" s="871">
        <v>2015</v>
      </c>
      <c r="O28" s="729">
        <v>0.59850000000000003</v>
      </c>
      <c r="P28" s="502"/>
    </row>
    <row r="29" spans="1:16" ht="179.25" thickBot="1" x14ac:dyDescent="0.25">
      <c r="A29" s="1388">
        <v>43465</v>
      </c>
      <c r="B29" s="792">
        <v>0.7</v>
      </c>
      <c r="C29" s="869">
        <v>0.5</v>
      </c>
      <c r="D29" s="792">
        <v>0.76</v>
      </c>
      <c r="E29" s="1224" t="s">
        <v>1238</v>
      </c>
      <c r="F29" s="1750" t="s">
        <v>1239</v>
      </c>
      <c r="G29" s="1751"/>
      <c r="H29" s="133" t="s">
        <v>1234</v>
      </c>
      <c r="I29" s="870">
        <v>43585</v>
      </c>
      <c r="J29" s="316"/>
      <c r="N29" s="871">
        <v>2016</v>
      </c>
      <c r="O29" s="729">
        <v>0.65469999999999995</v>
      </c>
      <c r="P29" s="502"/>
    </row>
    <row r="30" spans="1:16" ht="65.25" customHeight="1" thickBot="1" x14ac:dyDescent="0.25">
      <c r="A30" s="1388">
        <v>43830</v>
      </c>
      <c r="B30" s="968">
        <v>0.7</v>
      </c>
      <c r="C30" s="969" t="s">
        <v>1240</v>
      </c>
      <c r="D30" s="568">
        <v>0.76</v>
      </c>
      <c r="E30" s="1226" t="s">
        <v>1241</v>
      </c>
      <c r="F30" s="2222" t="s">
        <v>1242</v>
      </c>
      <c r="G30" s="2223"/>
      <c r="H30" s="844" t="s">
        <v>1234</v>
      </c>
      <c r="I30" s="1080">
        <v>43615</v>
      </c>
      <c r="J30" s="1081"/>
      <c r="N30" s="871"/>
      <c r="O30" s="729"/>
      <c r="P30" s="502"/>
    </row>
    <row r="31" spans="1:16" ht="66.75" customHeight="1" x14ac:dyDescent="0.2">
      <c r="A31" s="1074">
        <v>44012</v>
      </c>
      <c r="B31" s="1075">
        <v>0.7</v>
      </c>
      <c r="C31" s="1076">
        <v>0.51559999999999995</v>
      </c>
      <c r="D31" s="1077">
        <v>0.73650000000000004</v>
      </c>
      <c r="E31" s="579" t="s">
        <v>1243</v>
      </c>
      <c r="F31" s="2224" t="s">
        <v>1244</v>
      </c>
      <c r="G31" s="2224"/>
      <c r="H31" s="2225" t="s">
        <v>1234</v>
      </c>
      <c r="I31" s="2221">
        <v>43981</v>
      </c>
      <c r="J31" s="2182"/>
      <c r="N31" s="871"/>
      <c r="O31" s="729"/>
      <c r="P31" s="502"/>
    </row>
    <row r="32" spans="1:16" ht="76.5" x14ac:dyDescent="0.2">
      <c r="A32" s="1074">
        <v>44196</v>
      </c>
      <c r="B32" s="1012">
        <v>0.7</v>
      </c>
      <c r="C32" s="1078">
        <v>0.54620000000000002</v>
      </c>
      <c r="D32" s="576">
        <v>0.78029999999999999</v>
      </c>
      <c r="E32" s="1079" t="s">
        <v>1245</v>
      </c>
      <c r="F32" s="2224"/>
      <c r="G32" s="2224"/>
      <c r="H32" s="2225"/>
      <c r="I32" s="2221"/>
      <c r="J32" s="2182"/>
      <c r="N32" s="871"/>
      <c r="O32" s="729"/>
      <c r="P32" s="502"/>
    </row>
    <row r="33" spans="1:16" ht="49.5" customHeight="1" x14ac:dyDescent="0.2">
      <c r="A33" s="1177">
        <v>44377</v>
      </c>
      <c r="B33" s="1178">
        <v>0.7</v>
      </c>
      <c r="C33" s="1179">
        <v>0.629</v>
      </c>
      <c r="D33" s="1180">
        <v>0.82850000000000001</v>
      </c>
      <c r="E33" s="1227" t="s">
        <v>1246</v>
      </c>
      <c r="F33" s="2219" t="s">
        <v>1247</v>
      </c>
      <c r="G33" s="2219"/>
      <c r="H33" s="1223" t="s">
        <v>1234</v>
      </c>
      <c r="I33" s="316"/>
      <c r="J33" s="316"/>
      <c r="N33" s="872">
        <v>2017</v>
      </c>
      <c r="O33" s="730">
        <v>0.59</v>
      </c>
      <c r="P33" s="502"/>
    </row>
    <row r="34" spans="1:16" ht="45" customHeight="1" thickBot="1" x14ac:dyDescent="0.25">
      <c r="A34" s="1181">
        <v>44560</v>
      </c>
      <c r="B34" s="1182">
        <v>0.7</v>
      </c>
      <c r="C34" s="1183">
        <v>0.67200000000000004</v>
      </c>
      <c r="D34" s="1184">
        <f>C34/B34</f>
        <v>0.96000000000000008</v>
      </c>
      <c r="E34" s="1185" t="s">
        <v>1246</v>
      </c>
      <c r="F34" s="2220" t="s">
        <v>1247</v>
      </c>
      <c r="G34" s="2220"/>
      <c r="H34" s="1186" t="s">
        <v>1234</v>
      </c>
      <c r="I34" s="316"/>
      <c r="J34" s="316"/>
      <c r="N34" s="872"/>
      <c r="O34" s="730"/>
      <c r="P34" s="502"/>
    </row>
    <row r="35" spans="1:16" x14ac:dyDescent="0.2">
      <c r="E35" s="1228"/>
      <c r="N35" s="872"/>
      <c r="O35" s="502"/>
      <c r="P35" s="502"/>
    </row>
    <row r="36" spans="1:16" x14ac:dyDescent="0.2">
      <c r="E36" s="1228"/>
      <c r="N36" s="872"/>
      <c r="O36" s="502"/>
      <c r="P36" s="502"/>
    </row>
    <row r="37" spans="1:16" x14ac:dyDescent="0.2">
      <c r="N37" s="872"/>
      <c r="O37" s="502"/>
      <c r="P37" s="502"/>
    </row>
    <row r="38" spans="1:16" x14ac:dyDescent="0.2">
      <c r="N38" s="872"/>
      <c r="O38" s="502"/>
      <c r="P38" s="502"/>
    </row>
    <row r="39" spans="1:16" x14ac:dyDescent="0.2">
      <c r="N39" s="872"/>
      <c r="O39" s="502"/>
      <c r="P39" s="502"/>
    </row>
    <row r="40" spans="1:16" x14ac:dyDescent="0.2">
      <c r="N40" s="872"/>
      <c r="O40" s="502"/>
      <c r="P40" s="502"/>
    </row>
  </sheetData>
  <mergeCells count="50">
    <mergeCell ref="F27:G27"/>
    <mergeCell ref="F25:G25"/>
    <mergeCell ref="F26:G26"/>
    <mergeCell ref="B13:F13"/>
    <mergeCell ref="H13:J13"/>
    <mergeCell ref="H14:J14"/>
    <mergeCell ref="H15:J15"/>
    <mergeCell ref="H16:J16"/>
    <mergeCell ref="A17:J17"/>
    <mergeCell ref="A18:J18"/>
    <mergeCell ref="B19:J19"/>
    <mergeCell ref="B20:J20"/>
    <mergeCell ref="A19:A21"/>
    <mergeCell ref="A14:A16"/>
    <mergeCell ref="B14:D16"/>
    <mergeCell ref="E14:E16"/>
    <mergeCell ref="F14:F16"/>
    <mergeCell ref="G14:G16"/>
    <mergeCell ref="B10:F10"/>
    <mergeCell ref="H10:J10"/>
    <mergeCell ref="B11:F11"/>
    <mergeCell ref="H11:J11"/>
    <mergeCell ref="B12:F12"/>
    <mergeCell ref="H12:J12"/>
    <mergeCell ref="E6:E7"/>
    <mergeCell ref="F6:H7"/>
    <mergeCell ref="A8:J8"/>
    <mergeCell ref="B9:F9"/>
    <mergeCell ref="H9:J9"/>
    <mergeCell ref="F28:G28"/>
    <mergeCell ref="F31:G32"/>
    <mergeCell ref="H31:H32"/>
    <mergeCell ref="A1:J1"/>
    <mergeCell ref="A2:A4"/>
    <mergeCell ref="B2:J2"/>
    <mergeCell ref="B3:J3"/>
    <mergeCell ref="B4:J4"/>
    <mergeCell ref="A5:J5"/>
    <mergeCell ref="A6:A7"/>
    <mergeCell ref="B21:J21"/>
    <mergeCell ref="A22:J22"/>
    <mergeCell ref="F24:G24"/>
    <mergeCell ref="F23:G23"/>
    <mergeCell ref="F29:G29"/>
    <mergeCell ref="B6:D7"/>
    <mergeCell ref="F33:G33"/>
    <mergeCell ref="F34:G34"/>
    <mergeCell ref="I31:I32"/>
    <mergeCell ref="J31:J32"/>
    <mergeCell ref="F30:G30"/>
  </mergeCells>
  <dataValidations count="3">
    <dataValidation type="list" allowBlank="1" showInputMessage="1" showErrorMessage="1" errorTitle="Seleccione un valor de la lista" sqref="J6" xr:uid="{00000000-0002-0000-2500-000000000000}">
      <formula1>$K$1:$K$3</formula1>
    </dataValidation>
    <dataValidation type="list" allowBlank="1" showInputMessage="1" showErrorMessage="1" sqref="J24:J26" xr:uid="{00000000-0002-0000-2500-000001000000}">
      <formula1>$M$1:$M$4</formula1>
    </dataValidation>
    <dataValidation allowBlank="1" showInputMessage="1" showErrorMessage="1" errorTitle="Seleccionar un valor de la lista" sqref="E24:E25" xr:uid="{00000000-0002-0000-2500-000002000000}"/>
  </dataValidation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Z91"/>
  <sheetViews>
    <sheetView showGridLines="0" tabSelected="1" topLeftCell="D55" zoomScale="80" zoomScaleNormal="80" workbookViewId="0">
      <selection activeCell="D67" sqref="A67:XFD71"/>
    </sheetView>
  </sheetViews>
  <sheetFormatPr baseColWidth="10" defaultColWidth="11.42578125" defaultRowHeight="12.75" x14ac:dyDescent="0.2"/>
  <cols>
    <col min="1" max="1" width="1.85546875" style="280" customWidth="1"/>
    <col min="2" max="2" width="12.28515625" style="405" customWidth="1"/>
    <col min="3" max="3" width="4.7109375" style="380" customWidth="1"/>
    <col min="4" max="4" width="49.140625" style="281" customWidth="1"/>
    <col min="5" max="5" width="15.42578125" style="281" customWidth="1"/>
    <col min="6" max="6" width="5" style="280" customWidth="1"/>
    <col min="7" max="7" width="10.85546875" style="282" customWidth="1"/>
    <col min="8" max="8" width="17.7109375" style="281" customWidth="1"/>
    <col min="9" max="9" width="7.85546875" style="280" customWidth="1"/>
    <col min="10" max="10" width="17.7109375" style="281" customWidth="1"/>
    <col min="11" max="11" width="8.7109375" style="280" customWidth="1"/>
    <col min="12" max="12" width="17.7109375" style="281" customWidth="1"/>
    <col min="13" max="13" width="8.5703125" style="280" customWidth="1"/>
    <col min="14" max="14" width="17.7109375" style="281" customWidth="1"/>
    <col min="15" max="15" width="9" style="280" customWidth="1"/>
    <col min="16" max="16" width="19" style="281" customWidth="1"/>
    <col min="17" max="17" width="9.42578125" style="280" customWidth="1"/>
    <col min="18" max="18" width="18.85546875" style="280" customWidth="1"/>
    <col min="19" max="19" width="9.140625" style="380" customWidth="1"/>
    <col min="20" max="20" width="21.140625" style="280" customWidth="1"/>
    <col min="21" max="21" width="9.140625" style="380" customWidth="1"/>
    <col min="22" max="22" width="19.140625" style="306" customWidth="1"/>
    <col min="23" max="23" width="11.42578125" style="951"/>
    <col min="24" max="24" width="20.140625" style="306" customWidth="1"/>
    <col min="25" max="25" width="11.42578125" style="951"/>
    <col min="26" max="26" width="20.140625" style="951" customWidth="1"/>
    <col min="27" max="16384" width="11.42578125" style="306"/>
  </cols>
  <sheetData>
    <row r="1" spans="2:26" ht="13.5" thickBot="1" x14ac:dyDescent="0.25">
      <c r="G1" s="1280"/>
    </row>
    <row r="2" spans="2:26" x14ac:dyDescent="0.2">
      <c r="B2" s="406"/>
      <c r="C2" s="410"/>
      <c r="D2" s="283"/>
      <c r="E2" s="283"/>
      <c r="F2" s="284"/>
      <c r="G2" s="1281"/>
      <c r="H2" s="283"/>
      <c r="I2" s="284"/>
      <c r="J2" s="283"/>
      <c r="K2" s="284"/>
      <c r="L2" s="283"/>
      <c r="M2" s="284"/>
      <c r="N2" s="283"/>
      <c r="O2" s="284"/>
      <c r="P2" s="285"/>
    </row>
    <row r="3" spans="2:26" ht="20.25" x14ac:dyDescent="0.3">
      <c r="B3" s="407"/>
      <c r="D3" s="1590" t="s">
        <v>218</v>
      </c>
      <c r="E3" s="1590"/>
      <c r="F3" s="1590"/>
      <c r="G3" s="1590"/>
      <c r="H3" s="1590"/>
      <c r="I3" s="1590"/>
      <c r="J3" s="1590"/>
      <c r="K3" s="1590"/>
      <c r="L3" s="1590"/>
      <c r="M3" s="1590"/>
      <c r="N3" s="1590"/>
      <c r="O3" s="1590"/>
      <c r="P3" s="286"/>
    </row>
    <row r="4" spans="2:26" ht="22.5" x14ac:dyDescent="0.2">
      <c r="B4" s="407"/>
      <c r="G4" s="1282"/>
      <c r="P4" s="287" t="s">
        <v>219</v>
      </c>
      <c r="Q4" s="288"/>
      <c r="R4" s="288"/>
      <c r="S4" s="851"/>
    </row>
    <row r="5" spans="2:26" ht="15.75" x14ac:dyDescent="0.2">
      <c r="B5" s="407"/>
      <c r="C5" s="289"/>
      <c r="D5" s="1591" t="s">
        <v>220</v>
      </c>
      <c r="E5" s="1591"/>
      <c r="F5" s="1591"/>
      <c r="G5" s="1591"/>
      <c r="H5" s="1591"/>
      <c r="I5" s="1591"/>
      <c r="J5" s="1591"/>
      <c r="K5" s="1591"/>
      <c r="L5" s="1591"/>
      <c r="M5" s="1591"/>
      <c r="N5" s="1591"/>
      <c r="O5" s="1591"/>
      <c r="P5" s="290"/>
      <c r="Q5" s="288"/>
      <c r="R5" s="288"/>
      <c r="S5" s="851"/>
    </row>
    <row r="6" spans="2:26" ht="30.75" customHeight="1" x14ac:dyDescent="0.2">
      <c r="B6" s="407"/>
      <c r="C6" s="291"/>
      <c r="D6" s="1592" t="s">
        <v>221</v>
      </c>
      <c r="E6" s="1592"/>
      <c r="F6" s="1592"/>
      <c r="G6" s="1592"/>
      <c r="H6" s="1592"/>
      <c r="I6" s="1592"/>
      <c r="J6" s="1592"/>
      <c r="K6" s="1592"/>
      <c r="L6" s="1592"/>
      <c r="M6" s="1592"/>
      <c r="N6" s="1592"/>
      <c r="O6" s="1592"/>
      <c r="P6" s="292"/>
      <c r="Q6" s="293"/>
      <c r="R6" s="288"/>
      <c r="S6" s="851"/>
    </row>
    <row r="7" spans="2:26" ht="15" x14ac:dyDescent="0.2">
      <c r="B7" s="294"/>
      <c r="C7" s="291"/>
      <c r="D7" s="295"/>
      <c r="E7" s="291"/>
      <c r="F7" s="291"/>
      <c r="G7" s="296"/>
      <c r="H7" s="291"/>
      <c r="I7" s="291"/>
      <c r="J7" s="291"/>
      <c r="K7" s="291"/>
      <c r="L7" s="291"/>
      <c r="M7" s="291"/>
      <c r="N7" s="291"/>
      <c r="O7" s="291"/>
      <c r="P7" s="297"/>
      <c r="Q7" s="288"/>
      <c r="R7" s="288"/>
      <c r="S7" s="851"/>
    </row>
    <row r="8" spans="2:26" ht="22.5" x14ac:dyDescent="0.2">
      <c r="B8" s="407"/>
      <c r="G8" s="298"/>
      <c r="P8" s="287" t="s">
        <v>222</v>
      </c>
      <c r="Q8" s="288"/>
      <c r="R8" s="288"/>
      <c r="S8" s="851"/>
    </row>
    <row r="9" spans="2:26" ht="27" customHeight="1" thickBot="1" x14ac:dyDescent="0.35">
      <c r="B9" s="1593" t="s">
        <v>223</v>
      </c>
      <c r="C9" s="1594"/>
      <c r="D9" s="1594"/>
      <c r="E9" s="1595">
        <v>44</v>
      </c>
      <c r="F9" s="1595"/>
      <c r="G9" s="1596" t="s">
        <v>224</v>
      </c>
      <c r="H9" s="1597"/>
      <c r="I9" s="1597"/>
      <c r="J9" s="1597"/>
      <c r="K9" s="1597"/>
      <c r="L9" s="1597"/>
      <c r="M9" s="1597"/>
      <c r="N9" s="1597"/>
      <c r="O9" s="1597"/>
      <c r="P9" s="1597"/>
    </row>
    <row r="10" spans="2:26" ht="17.25" customHeight="1" x14ac:dyDescent="0.25">
      <c r="E10" s="299"/>
      <c r="G10" s="300"/>
      <c r="P10" s="301"/>
    </row>
    <row r="11" spans="2:26" ht="23.25" x14ac:dyDescent="0.35">
      <c r="B11" s="1598" t="s">
        <v>225</v>
      </c>
      <c r="C11" s="1598"/>
      <c r="D11" s="1598"/>
      <c r="E11" s="1598"/>
      <c r="F11" s="1598"/>
      <c r="G11" s="1598"/>
      <c r="H11" s="1598"/>
      <c r="I11" s="1598"/>
      <c r="J11" s="1598"/>
      <c r="K11" s="1598"/>
      <c r="L11" s="1598"/>
      <c r="M11" s="1598"/>
      <c r="N11" s="1598"/>
      <c r="O11" s="1598"/>
      <c r="P11" s="1598"/>
    </row>
    <row r="12" spans="2:26" ht="12.75" customHeight="1" x14ac:dyDescent="0.35">
      <c r="B12" s="408"/>
      <c r="C12" s="408"/>
      <c r="D12" s="302"/>
      <c r="E12" s="302"/>
      <c r="G12" s="303"/>
      <c r="P12" s="301"/>
    </row>
    <row r="13" spans="2:26" ht="23.25" customHeight="1" x14ac:dyDescent="0.3">
      <c r="B13" s="408"/>
      <c r="C13" s="408"/>
      <c r="D13" s="1599" t="s">
        <v>226</v>
      </c>
      <c r="E13" s="1599"/>
      <c r="F13" s="1599"/>
      <c r="G13" s="1599"/>
      <c r="H13" s="1599"/>
      <c r="I13" s="1599"/>
      <c r="J13" s="1599"/>
      <c r="P13" s="301"/>
    </row>
    <row r="14" spans="2:26" ht="23.25" customHeight="1" x14ac:dyDescent="0.3">
      <c r="B14" s="408"/>
      <c r="C14" s="408"/>
      <c r="D14" s="420"/>
      <c r="E14" s="420"/>
      <c r="F14" s="420"/>
      <c r="G14" s="420"/>
      <c r="H14" s="420"/>
      <c r="P14" s="301"/>
    </row>
    <row r="15" spans="2:26" ht="25.5" customHeight="1" x14ac:dyDescent="0.2">
      <c r="B15" s="1586" t="s">
        <v>227</v>
      </c>
      <c r="C15" s="1586" t="s">
        <v>228</v>
      </c>
      <c r="D15" s="1588" t="s">
        <v>7</v>
      </c>
      <c r="E15" s="1588" t="s">
        <v>14</v>
      </c>
      <c r="G15" s="1583">
        <v>2012</v>
      </c>
      <c r="H15" s="1583"/>
      <c r="I15" s="1583">
        <v>2013</v>
      </c>
      <c r="J15" s="1583"/>
      <c r="K15" s="1583">
        <v>2014</v>
      </c>
      <c r="L15" s="1583"/>
      <c r="M15" s="1583">
        <v>2015</v>
      </c>
      <c r="N15" s="1583"/>
      <c r="O15" s="1583">
        <v>2016</v>
      </c>
      <c r="P15" s="1583"/>
      <c r="Q15" s="1583">
        <v>2017</v>
      </c>
      <c r="R15" s="1583"/>
      <c r="S15" s="1584">
        <v>2018</v>
      </c>
      <c r="T15" s="1584"/>
      <c r="U15" s="1584">
        <v>2019</v>
      </c>
      <c r="V15" s="1584"/>
      <c r="W15" s="1584">
        <v>2020</v>
      </c>
      <c r="X15" s="1584"/>
      <c r="Y15" s="1584">
        <v>2021</v>
      </c>
      <c r="Z15" s="1584"/>
    </row>
    <row r="16" spans="2:26" ht="37.5" customHeight="1" x14ac:dyDescent="0.2">
      <c r="B16" s="1587"/>
      <c r="C16" s="1587"/>
      <c r="D16" s="1589"/>
      <c r="E16" s="1589"/>
      <c r="G16" s="421" t="s">
        <v>229</v>
      </c>
      <c r="H16" s="421" t="s">
        <v>230</v>
      </c>
      <c r="I16" s="421" t="s">
        <v>229</v>
      </c>
      <c r="J16" s="421" t="s">
        <v>230</v>
      </c>
      <c r="K16" s="421" t="s">
        <v>229</v>
      </c>
      <c r="L16" s="421" t="s">
        <v>230</v>
      </c>
      <c r="M16" s="421" t="s">
        <v>229</v>
      </c>
      <c r="N16" s="421" t="s">
        <v>230</v>
      </c>
      <c r="O16" s="421" t="s">
        <v>229</v>
      </c>
      <c r="P16" s="421" t="s">
        <v>230</v>
      </c>
      <c r="Q16" s="421" t="s">
        <v>229</v>
      </c>
      <c r="R16" s="421" t="s">
        <v>230</v>
      </c>
      <c r="S16" s="1107" t="s">
        <v>229</v>
      </c>
      <c r="T16" s="1107" t="s">
        <v>231</v>
      </c>
      <c r="U16" s="1107" t="s">
        <v>229</v>
      </c>
      <c r="V16" s="1107" t="s">
        <v>231</v>
      </c>
      <c r="W16" s="1107" t="s">
        <v>229</v>
      </c>
      <c r="X16" s="1107" t="s">
        <v>231</v>
      </c>
      <c r="Y16" s="1107" t="s">
        <v>229</v>
      </c>
      <c r="Z16" s="1107" t="s">
        <v>231</v>
      </c>
    </row>
    <row r="17" spans="1:26" ht="50.1" customHeight="1" x14ac:dyDescent="0.2">
      <c r="B17" s="409" t="s">
        <v>26</v>
      </c>
      <c r="C17" s="365">
        <v>1</v>
      </c>
      <c r="D17" s="382" t="s">
        <v>232</v>
      </c>
      <c r="E17" s="304" t="s">
        <v>33</v>
      </c>
      <c r="G17" s="312">
        <v>92.9</v>
      </c>
      <c r="H17" s="311" t="s">
        <v>219</v>
      </c>
      <c r="I17" s="313">
        <v>93.4</v>
      </c>
      <c r="J17" s="304" t="s">
        <v>219</v>
      </c>
      <c r="K17" s="312">
        <v>93.4</v>
      </c>
      <c r="L17" s="311" t="s">
        <v>219</v>
      </c>
      <c r="M17" s="313">
        <v>95</v>
      </c>
      <c r="N17" s="304" t="s">
        <v>219</v>
      </c>
      <c r="O17" s="313">
        <v>91.5</v>
      </c>
      <c r="P17" s="304" t="s">
        <v>219</v>
      </c>
      <c r="Q17" s="313" t="s">
        <v>233</v>
      </c>
      <c r="R17" s="315" t="s">
        <v>234</v>
      </c>
      <c r="S17" s="399">
        <v>93.6</v>
      </c>
      <c r="T17" s="304" t="s">
        <v>219</v>
      </c>
      <c r="U17" s="365">
        <v>97.3</v>
      </c>
      <c r="V17" s="304" t="s">
        <v>219</v>
      </c>
      <c r="W17" s="411">
        <v>90.8</v>
      </c>
      <c r="X17" s="850" t="s">
        <v>219</v>
      </c>
      <c r="Y17" s="411">
        <v>81.900000000000006</v>
      </c>
      <c r="Z17" s="849" t="s">
        <v>234</v>
      </c>
    </row>
    <row r="18" spans="1:26" ht="50.1" customHeight="1" x14ac:dyDescent="0.2">
      <c r="B18" s="409" t="s">
        <v>41</v>
      </c>
      <c r="C18" s="365">
        <v>2</v>
      </c>
      <c r="D18" s="382" t="s">
        <v>42</v>
      </c>
      <c r="E18" s="304" t="s">
        <v>33</v>
      </c>
      <c r="G18" s="313">
        <v>98.9</v>
      </c>
      <c r="H18" s="311" t="s">
        <v>219</v>
      </c>
      <c r="I18" s="313">
        <v>97</v>
      </c>
      <c r="J18" s="304" t="s">
        <v>219</v>
      </c>
      <c r="K18" s="313" t="s">
        <v>235</v>
      </c>
      <c r="L18" s="311" t="s">
        <v>219</v>
      </c>
      <c r="M18" s="313">
        <v>97</v>
      </c>
      <c r="N18" s="304" t="s">
        <v>219</v>
      </c>
      <c r="O18" s="313">
        <v>95.6</v>
      </c>
      <c r="P18" s="304" t="s">
        <v>219</v>
      </c>
      <c r="Q18" s="313">
        <v>92.5</v>
      </c>
      <c r="R18" s="304" t="s">
        <v>219</v>
      </c>
      <c r="S18" s="399">
        <v>97.1</v>
      </c>
      <c r="T18" s="304" t="s">
        <v>219</v>
      </c>
      <c r="U18" s="365">
        <v>94.9</v>
      </c>
      <c r="V18" s="304" t="s">
        <v>219</v>
      </c>
      <c r="W18" s="411">
        <v>97.2</v>
      </c>
      <c r="X18" s="850" t="s">
        <v>219</v>
      </c>
      <c r="Y18" s="411">
        <v>97</v>
      </c>
      <c r="Z18" s="850" t="s">
        <v>219</v>
      </c>
    </row>
    <row r="19" spans="1:26" ht="50.1" customHeight="1" x14ac:dyDescent="0.2">
      <c r="B19" s="409" t="s">
        <v>50</v>
      </c>
      <c r="C19" s="365">
        <v>3</v>
      </c>
      <c r="D19" s="382" t="s">
        <v>51</v>
      </c>
      <c r="E19" s="304" t="s">
        <v>33</v>
      </c>
      <c r="G19" s="312">
        <v>71.7</v>
      </c>
      <c r="H19" s="315" t="s">
        <v>234</v>
      </c>
      <c r="I19" s="313">
        <v>87.2</v>
      </c>
      <c r="J19" s="304" t="s">
        <v>219</v>
      </c>
      <c r="K19" s="313">
        <v>88.7</v>
      </c>
      <c r="L19" s="304" t="s">
        <v>219</v>
      </c>
      <c r="M19" s="313">
        <v>92.9</v>
      </c>
      <c r="N19" s="304" t="s">
        <v>219</v>
      </c>
      <c r="O19" s="313">
        <v>96.8</v>
      </c>
      <c r="P19" s="304" t="s">
        <v>219</v>
      </c>
      <c r="Q19" s="313">
        <v>92.5</v>
      </c>
      <c r="R19" s="304" t="s">
        <v>219</v>
      </c>
      <c r="S19" s="399">
        <v>97.1</v>
      </c>
      <c r="T19" s="304" t="s">
        <v>219</v>
      </c>
      <c r="U19" s="365">
        <v>88.4</v>
      </c>
      <c r="V19" s="304" t="s">
        <v>219</v>
      </c>
      <c r="W19" s="411">
        <v>77.2</v>
      </c>
      <c r="X19" s="1061" t="s">
        <v>236</v>
      </c>
      <c r="Y19" s="411">
        <v>84.2</v>
      </c>
      <c r="Z19" s="1136" t="s">
        <v>236</v>
      </c>
    </row>
    <row r="20" spans="1:26" ht="50.1" customHeight="1" x14ac:dyDescent="0.2">
      <c r="B20" s="364" t="s">
        <v>58</v>
      </c>
      <c r="C20" s="411">
        <v>4</v>
      </c>
      <c r="D20" s="400" t="s">
        <v>59</v>
      </c>
      <c r="E20" s="304" t="s">
        <v>33</v>
      </c>
      <c r="G20" s="313">
        <v>36.5</v>
      </c>
      <c r="H20" s="304" t="s">
        <v>219</v>
      </c>
      <c r="I20" s="313">
        <v>33.299999999999997</v>
      </c>
      <c r="J20" s="304" t="s">
        <v>219</v>
      </c>
      <c r="K20" s="313">
        <v>33.4</v>
      </c>
      <c r="L20" s="304" t="s">
        <v>219</v>
      </c>
      <c r="M20" s="313">
        <v>32.5</v>
      </c>
      <c r="N20" s="304" t="s">
        <v>219</v>
      </c>
      <c r="O20" s="313">
        <v>32.1</v>
      </c>
      <c r="P20" s="304" t="s">
        <v>219</v>
      </c>
      <c r="Q20" s="313">
        <v>30.5</v>
      </c>
      <c r="R20" s="304" t="s">
        <v>219</v>
      </c>
      <c r="S20" s="399">
        <v>30.1</v>
      </c>
      <c r="T20" s="304" t="s">
        <v>219</v>
      </c>
      <c r="U20" s="365">
        <v>88.4</v>
      </c>
      <c r="V20" s="304" t="s">
        <v>219</v>
      </c>
      <c r="W20" s="411">
        <v>77.2</v>
      </c>
      <c r="X20" s="850" t="s">
        <v>219</v>
      </c>
      <c r="Y20" s="411" t="s">
        <v>237</v>
      </c>
      <c r="Z20" s="411" t="s">
        <v>237</v>
      </c>
    </row>
    <row r="21" spans="1:26" ht="50.1" hidden="1" customHeight="1" x14ac:dyDescent="0.2">
      <c r="A21" s="306"/>
      <c r="B21" s="885" t="s">
        <v>69</v>
      </c>
      <c r="C21" s="886">
        <v>5</v>
      </c>
      <c r="D21" s="887" t="s">
        <v>70</v>
      </c>
      <c r="E21" s="304" t="s">
        <v>33</v>
      </c>
      <c r="F21" s="306"/>
      <c r="G21" s="313">
        <v>80.900000000000006</v>
      </c>
      <c r="H21" s="315" t="s">
        <v>234</v>
      </c>
      <c r="I21" s="313">
        <v>89.1</v>
      </c>
      <c r="J21" s="315" t="s">
        <v>234</v>
      </c>
      <c r="K21" s="313">
        <v>90.9</v>
      </c>
      <c r="L21" s="304" t="s">
        <v>219</v>
      </c>
      <c r="M21" s="313">
        <v>92.7</v>
      </c>
      <c r="N21" s="304" t="s">
        <v>219</v>
      </c>
      <c r="O21" s="313">
        <v>89.3</v>
      </c>
      <c r="P21" s="304" t="s">
        <v>219</v>
      </c>
      <c r="Q21" s="313">
        <v>92.8</v>
      </c>
      <c r="R21" s="304" t="s">
        <v>219</v>
      </c>
      <c r="S21" s="791">
        <v>91.5</v>
      </c>
      <c r="T21" s="304" t="s">
        <v>219</v>
      </c>
      <c r="U21" s="411"/>
      <c r="V21" s="531"/>
      <c r="W21" s="411"/>
      <c r="X21" s="1103"/>
      <c r="Y21" s="411"/>
      <c r="Z21" s="411"/>
    </row>
    <row r="22" spans="1:26" ht="50.1" customHeight="1" x14ac:dyDescent="0.2">
      <c r="A22" s="306"/>
      <c r="B22" s="364" t="s">
        <v>80</v>
      </c>
      <c r="C22" s="411">
        <v>5</v>
      </c>
      <c r="D22" s="400" t="s">
        <v>81</v>
      </c>
      <c r="E22" s="304" t="s">
        <v>33</v>
      </c>
      <c r="F22" s="306"/>
      <c r="G22" s="313">
        <v>0</v>
      </c>
      <c r="H22" s="304" t="s">
        <v>238</v>
      </c>
      <c r="I22" s="313">
        <v>0</v>
      </c>
      <c r="J22" s="419" t="s">
        <v>239</v>
      </c>
      <c r="K22" s="313">
        <v>69.7</v>
      </c>
      <c r="L22" s="315" t="s">
        <v>234</v>
      </c>
      <c r="M22" s="313">
        <v>88.7</v>
      </c>
      <c r="N22" s="304" t="s">
        <v>219</v>
      </c>
      <c r="O22" s="313">
        <v>79.8</v>
      </c>
      <c r="P22" s="304" t="s">
        <v>219</v>
      </c>
      <c r="Q22" s="313">
        <v>89.5</v>
      </c>
      <c r="R22" s="304" t="s">
        <v>219</v>
      </c>
      <c r="S22" s="791">
        <v>89.9</v>
      </c>
      <c r="T22" s="304" t="s">
        <v>219</v>
      </c>
      <c r="U22" s="411">
        <v>87.5</v>
      </c>
      <c r="V22" s="304" t="s">
        <v>219</v>
      </c>
      <c r="W22" s="411">
        <v>83.5</v>
      </c>
      <c r="X22" s="850" t="s">
        <v>219</v>
      </c>
      <c r="Y22" s="411">
        <v>96.3</v>
      </c>
      <c r="Z22" s="850" t="s">
        <v>219</v>
      </c>
    </row>
    <row r="23" spans="1:26" s="1004" customFormat="1" ht="50.1" customHeight="1" x14ac:dyDescent="0.2">
      <c r="A23" s="1283"/>
      <c r="B23" s="364" t="s">
        <v>90</v>
      </c>
      <c r="C23" s="411">
        <v>6</v>
      </c>
      <c r="D23" s="1008" t="s">
        <v>91</v>
      </c>
      <c r="E23" s="1009" t="s">
        <v>33</v>
      </c>
      <c r="F23" s="306"/>
      <c r="G23" s="1010">
        <v>0</v>
      </c>
      <c r="H23" s="1009" t="s">
        <v>240</v>
      </c>
      <c r="I23" s="1010">
        <v>0</v>
      </c>
      <c r="J23" s="1009" t="s">
        <v>240</v>
      </c>
      <c r="K23" s="1010">
        <v>0</v>
      </c>
      <c r="L23" s="1009" t="s">
        <v>240</v>
      </c>
      <c r="M23" s="1010">
        <v>0</v>
      </c>
      <c r="N23" s="1009" t="s">
        <v>240</v>
      </c>
      <c r="O23" s="1010">
        <v>0</v>
      </c>
      <c r="P23" s="1009" t="s">
        <v>240</v>
      </c>
      <c r="Q23" s="1010">
        <v>0</v>
      </c>
      <c r="R23" s="1009" t="s">
        <v>240</v>
      </c>
      <c r="S23" s="1010">
        <v>0</v>
      </c>
      <c r="T23" s="1009" t="s">
        <v>240</v>
      </c>
      <c r="U23" s="1010">
        <v>0</v>
      </c>
      <c r="V23" s="1009" t="s">
        <v>240</v>
      </c>
      <c r="W23" s="1010">
        <v>0</v>
      </c>
      <c r="X23" s="1033" t="s">
        <v>240</v>
      </c>
      <c r="Y23" s="1010">
        <v>0</v>
      </c>
      <c r="Z23" s="1033" t="s">
        <v>240</v>
      </c>
    </row>
    <row r="24" spans="1:26" ht="50.1" customHeight="1" x14ac:dyDescent="0.2">
      <c r="B24" s="364" t="s">
        <v>98</v>
      </c>
      <c r="C24" s="365">
        <v>7</v>
      </c>
      <c r="D24" s="373" t="s">
        <v>99</v>
      </c>
      <c r="E24" s="304" t="s">
        <v>33</v>
      </c>
      <c r="G24" s="313">
        <v>-9.6</v>
      </c>
      <c r="H24" s="1061" t="s">
        <v>236</v>
      </c>
      <c r="I24" s="313">
        <v>-1.6</v>
      </c>
      <c r="J24" s="1061" t="s">
        <v>236</v>
      </c>
      <c r="K24" s="313">
        <v>-0.9</v>
      </c>
      <c r="L24" s="1061" t="s">
        <v>236</v>
      </c>
      <c r="M24" s="313">
        <v>-2.8</v>
      </c>
      <c r="N24" s="1061" t="s">
        <v>236</v>
      </c>
      <c r="O24" s="313">
        <v>-3.7</v>
      </c>
      <c r="P24" s="1061" t="s">
        <v>236</v>
      </c>
      <c r="Q24" s="313">
        <v>-1.6</v>
      </c>
      <c r="R24" s="1061" t="s">
        <v>236</v>
      </c>
      <c r="S24" s="399">
        <v>-1.2</v>
      </c>
      <c r="T24" s="1061" t="s">
        <v>236</v>
      </c>
      <c r="U24" s="365">
        <v>-3.8</v>
      </c>
      <c r="V24" s="1061" t="s">
        <v>236</v>
      </c>
      <c r="W24" s="411">
        <v>-0.05</v>
      </c>
      <c r="X24" s="1061" t="s">
        <v>236</v>
      </c>
      <c r="Y24" s="411">
        <v>1.6</v>
      </c>
      <c r="Z24" s="850" t="s">
        <v>219</v>
      </c>
    </row>
    <row r="25" spans="1:26" ht="50.1" customHeight="1" x14ac:dyDescent="0.2">
      <c r="B25" s="364" t="s">
        <v>110</v>
      </c>
      <c r="C25" s="365">
        <v>8</v>
      </c>
      <c r="D25" s="373" t="s">
        <v>111</v>
      </c>
      <c r="E25" s="304" t="s">
        <v>33</v>
      </c>
      <c r="G25" s="313">
        <v>9.1</v>
      </c>
      <c r="H25" s="315" t="s">
        <v>234</v>
      </c>
      <c r="I25" s="313">
        <v>8.6999999999999993</v>
      </c>
      <c r="J25" s="315" t="s">
        <v>234</v>
      </c>
      <c r="K25" s="313">
        <v>9.3000000000000007</v>
      </c>
      <c r="L25" s="315" t="s">
        <v>234</v>
      </c>
      <c r="M25" s="313">
        <v>10</v>
      </c>
      <c r="N25" s="304" t="s">
        <v>219</v>
      </c>
      <c r="O25" s="313">
        <v>11.5</v>
      </c>
      <c r="P25" s="304" t="s">
        <v>219</v>
      </c>
      <c r="Q25" s="313">
        <v>12.3</v>
      </c>
      <c r="R25" s="304" t="s">
        <v>219</v>
      </c>
      <c r="S25" s="399">
        <v>12.8</v>
      </c>
      <c r="T25" s="304" t="s">
        <v>219</v>
      </c>
      <c r="U25" s="365">
        <v>13.1</v>
      </c>
      <c r="V25" s="304" t="s">
        <v>219</v>
      </c>
      <c r="W25" s="411">
        <v>19.3</v>
      </c>
      <c r="X25" s="850" t="s">
        <v>219</v>
      </c>
      <c r="Y25" s="411">
        <v>25.1</v>
      </c>
      <c r="Z25" s="850" t="s">
        <v>219</v>
      </c>
    </row>
    <row r="26" spans="1:26" ht="50.1" customHeight="1" x14ac:dyDescent="0.2">
      <c r="B26" s="364" t="s">
        <v>143</v>
      </c>
      <c r="C26" s="365">
        <v>9</v>
      </c>
      <c r="D26" s="382" t="s">
        <v>241</v>
      </c>
      <c r="E26" s="304" t="s">
        <v>33</v>
      </c>
      <c r="G26" s="313">
        <v>5.0999999999999996</v>
      </c>
      <c r="H26" s="315" t="s">
        <v>242</v>
      </c>
      <c r="I26" s="313">
        <v>10.4</v>
      </c>
      <c r="J26" s="304" t="s">
        <v>219</v>
      </c>
      <c r="K26" s="313">
        <v>15</v>
      </c>
      <c r="L26" s="304" t="s">
        <v>219</v>
      </c>
      <c r="M26" s="313">
        <v>16.899999999999999</v>
      </c>
      <c r="N26" s="304" t="s">
        <v>219</v>
      </c>
      <c r="O26" s="313">
        <v>18.8</v>
      </c>
      <c r="P26" s="304" t="s">
        <v>219</v>
      </c>
      <c r="Q26" s="313">
        <v>23</v>
      </c>
      <c r="R26" s="304" t="s">
        <v>219</v>
      </c>
      <c r="S26" s="399">
        <v>23.9</v>
      </c>
      <c r="T26" s="304" t="s">
        <v>219</v>
      </c>
      <c r="U26" s="365">
        <v>26.9</v>
      </c>
      <c r="V26" s="304" t="s">
        <v>219</v>
      </c>
      <c r="W26" s="411">
        <v>100</v>
      </c>
      <c r="X26" s="850" t="s">
        <v>219</v>
      </c>
      <c r="Y26" s="411">
        <v>100</v>
      </c>
      <c r="Z26" s="850" t="s">
        <v>219</v>
      </c>
    </row>
    <row r="27" spans="1:26" ht="50.1" customHeight="1" x14ac:dyDescent="0.2">
      <c r="B27" s="364" t="s">
        <v>154</v>
      </c>
      <c r="C27" s="365">
        <v>10</v>
      </c>
      <c r="D27" s="382" t="s">
        <v>243</v>
      </c>
      <c r="E27" s="304" t="s">
        <v>33</v>
      </c>
      <c r="G27" s="313">
        <v>100</v>
      </c>
      <c r="H27" s="304" t="s">
        <v>219</v>
      </c>
      <c r="I27" s="313">
        <v>100</v>
      </c>
      <c r="J27" s="304" t="s">
        <v>219</v>
      </c>
      <c r="K27" s="313">
        <v>100</v>
      </c>
      <c r="L27" s="304" t="s">
        <v>219</v>
      </c>
      <c r="M27" s="313">
        <v>100</v>
      </c>
      <c r="N27" s="304" t="s">
        <v>219</v>
      </c>
      <c r="O27" s="313">
        <v>100</v>
      </c>
      <c r="P27" s="304" t="s">
        <v>219</v>
      </c>
      <c r="Q27" s="313">
        <v>100</v>
      </c>
      <c r="R27" s="304" t="s">
        <v>219</v>
      </c>
      <c r="S27" s="399">
        <v>100</v>
      </c>
      <c r="T27" s="304" t="s">
        <v>219</v>
      </c>
      <c r="U27" s="365">
        <v>100</v>
      </c>
      <c r="V27" s="304" t="s">
        <v>219</v>
      </c>
      <c r="W27" s="411">
        <v>100</v>
      </c>
      <c r="X27" s="850" t="s">
        <v>219</v>
      </c>
      <c r="Y27" s="411">
        <v>100</v>
      </c>
      <c r="Z27" s="850" t="s">
        <v>219</v>
      </c>
    </row>
    <row r="28" spans="1:26" ht="50.1" customHeight="1" x14ac:dyDescent="0.2">
      <c r="B28" s="364" t="s">
        <v>162</v>
      </c>
      <c r="C28" s="365">
        <v>11</v>
      </c>
      <c r="D28" s="382" t="s">
        <v>244</v>
      </c>
      <c r="E28" s="304" t="s">
        <v>33</v>
      </c>
      <c r="G28" s="313">
        <v>0</v>
      </c>
      <c r="H28" s="1061" t="s">
        <v>236</v>
      </c>
      <c r="I28" s="313">
        <v>100</v>
      </c>
      <c r="J28" s="304" t="s">
        <v>219</v>
      </c>
      <c r="K28" s="313">
        <v>100</v>
      </c>
      <c r="L28" s="304" t="s">
        <v>219</v>
      </c>
      <c r="M28" s="313">
        <v>100</v>
      </c>
      <c r="N28" s="304" t="s">
        <v>219</v>
      </c>
      <c r="O28" s="313">
        <v>95</v>
      </c>
      <c r="P28" s="304" t="s">
        <v>219</v>
      </c>
      <c r="Q28" s="313">
        <v>82</v>
      </c>
      <c r="R28" s="304" t="s">
        <v>219</v>
      </c>
      <c r="S28" s="399">
        <v>100</v>
      </c>
      <c r="T28" s="304" t="s">
        <v>219</v>
      </c>
      <c r="U28" s="365">
        <v>100</v>
      </c>
      <c r="V28" s="304" t="s">
        <v>219</v>
      </c>
      <c r="W28" s="411">
        <v>100</v>
      </c>
      <c r="X28" s="850" t="s">
        <v>219</v>
      </c>
      <c r="Y28" s="411">
        <v>100</v>
      </c>
      <c r="Z28" s="850" t="s">
        <v>219</v>
      </c>
    </row>
    <row r="29" spans="1:26" ht="29.25" customHeight="1" x14ac:dyDescent="0.2">
      <c r="D29" s="308"/>
      <c r="G29" s="1280"/>
    </row>
    <row r="30" spans="1:26" ht="29.25" customHeight="1" x14ac:dyDescent="0.2">
      <c r="D30" s="1585" t="s">
        <v>245</v>
      </c>
      <c r="E30" s="1585"/>
      <c r="F30" s="1585"/>
      <c r="G30" s="1585"/>
      <c r="H30" s="1585"/>
      <c r="I30" s="1585"/>
      <c r="J30" s="1585"/>
      <c r="K30" s="1585"/>
      <c r="L30" s="1585"/>
      <c r="M30" s="1585"/>
      <c r="N30" s="1585"/>
    </row>
    <row r="31" spans="1:26" ht="29.25" customHeight="1" x14ac:dyDescent="0.2">
      <c r="B31" s="1586" t="s">
        <v>227</v>
      </c>
      <c r="C31" s="1586" t="s">
        <v>228</v>
      </c>
      <c r="D31" s="1588" t="s">
        <v>7</v>
      </c>
      <c r="E31" s="1588" t="s">
        <v>14</v>
      </c>
      <c r="F31" s="1104"/>
      <c r="G31" s="1583">
        <v>2012</v>
      </c>
      <c r="H31" s="1583"/>
      <c r="I31" s="1583">
        <v>2013</v>
      </c>
      <c r="J31" s="1583"/>
      <c r="K31" s="1583">
        <v>2014</v>
      </c>
      <c r="L31" s="1583"/>
      <c r="M31" s="1583">
        <v>2015</v>
      </c>
      <c r="N31" s="1583"/>
      <c r="O31" s="1583">
        <v>2016</v>
      </c>
      <c r="P31" s="1583"/>
      <c r="Q31" s="1583">
        <v>2017</v>
      </c>
      <c r="R31" s="1583"/>
      <c r="S31" s="1584">
        <v>2018</v>
      </c>
      <c r="T31" s="1584"/>
      <c r="U31" s="1584">
        <v>2019</v>
      </c>
      <c r="V31" s="1584"/>
      <c r="W31" s="1584">
        <v>2020</v>
      </c>
      <c r="X31" s="1584"/>
      <c r="Y31" s="1584">
        <v>2021</v>
      </c>
      <c r="Z31" s="1584"/>
    </row>
    <row r="32" spans="1:26" ht="43.5" customHeight="1" x14ac:dyDescent="0.2">
      <c r="B32" s="1587"/>
      <c r="C32" s="1587"/>
      <c r="D32" s="1589"/>
      <c r="E32" s="1589"/>
      <c r="G32" s="421" t="s">
        <v>229</v>
      </c>
      <c r="H32" s="421" t="s">
        <v>230</v>
      </c>
      <c r="I32" s="421" t="s">
        <v>229</v>
      </c>
      <c r="J32" s="421" t="s">
        <v>230</v>
      </c>
      <c r="K32" s="421" t="s">
        <v>229</v>
      </c>
      <c r="L32" s="421" t="s">
        <v>230</v>
      </c>
      <c r="M32" s="421" t="s">
        <v>229</v>
      </c>
      <c r="N32" s="421" t="s">
        <v>230</v>
      </c>
      <c r="O32" s="421" t="s">
        <v>229</v>
      </c>
      <c r="P32" s="421" t="s">
        <v>230</v>
      </c>
      <c r="Q32" s="421" t="s">
        <v>229</v>
      </c>
      <c r="R32" s="421" t="s">
        <v>230</v>
      </c>
      <c r="S32" s="1107" t="s">
        <v>229</v>
      </c>
      <c r="T32" s="1107" t="s">
        <v>231</v>
      </c>
      <c r="U32" s="1107" t="s">
        <v>229</v>
      </c>
      <c r="V32" s="1107" t="s">
        <v>231</v>
      </c>
      <c r="W32" s="1107" t="s">
        <v>229</v>
      </c>
      <c r="X32" s="1107" t="s">
        <v>231</v>
      </c>
      <c r="Y32" s="1107" t="s">
        <v>229</v>
      </c>
      <c r="Z32" s="1107" t="s">
        <v>231</v>
      </c>
    </row>
    <row r="33" spans="1:26" ht="91.5" customHeight="1" x14ac:dyDescent="0.2">
      <c r="B33" s="409" t="s">
        <v>246</v>
      </c>
      <c r="C33" s="365">
        <v>1</v>
      </c>
      <c r="D33" s="373" t="s">
        <v>247</v>
      </c>
      <c r="E33" s="304" t="s">
        <v>33</v>
      </c>
      <c r="G33" s="312">
        <v>90.76</v>
      </c>
      <c r="H33" s="311" t="s">
        <v>219</v>
      </c>
      <c r="I33" s="313">
        <v>90.1</v>
      </c>
      <c r="J33" s="304" t="s">
        <v>219</v>
      </c>
      <c r="K33" s="312">
        <v>88</v>
      </c>
      <c r="L33" s="315" t="s">
        <v>234</v>
      </c>
      <c r="M33" s="313">
        <v>86.8</v>
      </c>
      <c r="N33" s="315" t="s">
        <v>234</v>
      </c>
      <c r="O33" s="305">
        <v>87</v>
      </c>
      <c r="P33" s="315" t="s">
        <v>234</v>
      </c>
      <c r="Q33" s="305">
        <v>102</v>
      </c>
      <c r="R33" s="908" t="s">
        <v>219</v>
      </c>
      <c r="S33" s="399">
        <v>0</v>
      </c>
      <c r="T33" s="1000" t="s">
        <v>248</v>
      </c>
      <c r="U33" s="365">
        <v>0</v>
      </c>
      <c r="V33" s="791" t="s">
        <v>249</v>
      </c>
      <c r="W33" s="411"/>
      <c r="X33" s="791" t="s">
        <v>249</v>
      </c>
      <c r="Y33" s="411"/>
      <c r="Z33" s="411" t="s">
        <v>238</v>
      </c>
    </row>
    <row r="34" spans="1:26" ht="91.5" customHeight="1" x14ac:dyDescent="0.2">
      <c r="B34" s="409" t="s">
        <v>250</v>
      </c>
      <c r="C34" s="365">
        <v>2</v>
      </c>
      <c r="D34" s="375" t="s">
        <v>251</v>
      </c>
      <c r="E34" s="1059" t="s">
        <v>33</v>
      </c>
      <c r="G34" s="313" t="s">
        <v>252</v>
      </c>
      <c r="H34" s="315" t="s">
        <v>234</v>
      </c>
      <c r="I34" s="379">
        <v>93.18</v>
      </c>
      <c r="J34" s="304" t="s">
        <v>219</v>
      </c>
      <c r="K34" s="379">
        <v>90</v>
      </c>
      <c r="L34" s="311" t="s">
        <v>219</v>
      </c>
      <c r="M34" s="313">
        <v>91.2</v>
      </c>
      <c r="N34" s="304" t="s">
        <v>219</v>
      </c>
      <c r="O34" s="305">
        <v>90</v>
      </c>
      <c r="P34" s="749" t="s">
        <v>219</v>
      </c>
      <c r="Q34" s="305">
        <v>105</v>
      </c>
      <c r="R34" s="749" t="s">
        <v>219</v>
      </c>
      <c r="S34" s="399">
        <v>0</v>
      </c>
      <c r="T34" s="1000" t="s">
        <v>248</v>
      </c>
      <c r="U34" s="365">
        <v>0</v>
      </c>
      <c r="V34" s="791" t="s">
        <v>249</v>
      </c>
      <c r="W34" s="411"/>
      <c r="X34" s="791" t="s">
        <v>249</v>
      </c>
      <c r="Y34" s="411"/>
      <c r="Z34" s="411" t="s">
        <v>238</v>
      </c>
    </row>
    <row r="35" spans="1:26" ht="90.75" customHeight="1" x14ac:dyDescent="0.2">
      <c r="B35" s="409" t="s">
        <v>253</v>
      </c>
      <c r="C35" s="365">
        <v>3</v>
      </c>
      <c r="D35" s="382" t="s">
        <v>254</v>
      </c>
      <c r="E35" s="1059" t="s">
        <v>33</v>
      </c>
      <c r="G35" s="312">
        <v>93.37</v>
      </c>
      <c r="H35" s="304" t="s">
        <v>219</v>
      </c>
      <c r="I35" s="313">
        <v>93.12</v>
      </c>
      <c r="J35" s="304" t="s">
        <v>219</v>
      </c>
      <c r="K35" s="313">
        <v>91</v>
      </c>
      <c r="L35" s="304" t="s">
        <v>219</v>
      </c>
      <c r="M35" s="313">
        <v>87</v>
      </c>
      <c r="N35" s="304" t="s">
        <v>219</v>
      </c>
      <c r="O35" s="305">
        <v>95</v>
      </c>
      <c r="P35" s="908" t="s">
        <v>219</v>
      </c>
      <c r="Q35" s="305">
        <v>96</v>
      </c>
      <c r="R35" s="908" t="s">
        <v>219</v>
      </c>
      <c r="S35" s="399">
        <v>0</v>
      </c>
      <c r="T35" s="1000" t="s">
        <v>248</v>
      </c>
      <c r="U35" s="365">
        <v>0</v>
      </c>
      <c r="V35" s="791" t="s">
        <v>249</v>
      </c>
      <c r="W35" s="411"/>
      <c r="X35" s="791" t="s">
        <v>249</v>
      </c>
      <c r="Y35" s="411"/>
      <c r="Z35" s="411" t="s">
        <v>238</v>
      </c>
    </row>
    <row r="36" spans="1:26" ht="50.1" customHeight="1" x14ac:dyDescent="0.2">
      <c r="B36" s="409" t="s">
        <v>255</v>
      </c>
      <c r="C36" s="365">
        <v>4</v>
      </c>
      <c r="D36" s="374" t="s">
        <v>256</v>
      </c>
      <c r="E36" s="1059" t="s">
        <v>33</v>
      </c>
      <c r="G36" s="313">
        <v>99.35</v>
      </c>
      <c r="H36" s="304" t="s">
        <v>219</v>
      </c>
      <c r="I36" s="313">
        <v>94.32</v>
      </c>
      <c r="J36" s="304" t="s">
        <v>219</v>
      </c>
      <c r="K36" s="313">
        <v>95</v>
      </c>
      <c r="L36" s="304" t="s">
        <v>219</v>
      </c>
      <c r="M36" s="313">
        <v>95</v>
      </c>
      <c r="N36" s="304" t="s">
        <v>219</v>
      </c>
      <c r="O36" s="305">
        <v>99</v>
      </c>
      <c r="P36" s="914" t="s">
        <v>219</v>
      </c>
      <c r="Q36" s="915">
        <v>99</v>
      </c>
      <c r="R36" s="914" t="s">
        <v>219</v>
      </c>
      <c r="S36" s="775">
        <v>99</v>
      </c>
      <c r="T36" s="914" t="s">
        <v>257</v>
      </c>
      <c r="U36" s="603">
        <v>99</v>
      </c>
      <c r="V36" s="914" t="s">
        <v>257</v>
      </c>
      <c r="W36" s="337">
        <v>98</v>
      </c>
      <c r="X36" s="914" t="s">
        <v>257</v>
      </c>
      <c r="Y36" s="411">
        <v>92.9</v>
      </c>
      <c r="Z36" s="914" t="s">
        <v>257</v>
      </c>
    </row>
    <row r="37" spans="1:26" ht="50.1" customHeight="1" x14ac:dyDescent="0.2">
      <c r="B37" s="409" t="s">
        <v>258</v>
      </c>
      <c r="C37" s="365">
        <v>5</v>
      </c>
      <c r="D37" s="374" t="s">
        <v>259</v>
      </c>
      <c r="E37" s="1059" t="s">
        <v>33</v>
      </c>
      <c r="G37" s="313">
        <v>0</v>
      </c>
      <c r="H37" s="304" t="s">
        <v>260</v>
      </c>
      <c r="I37" s="313">
        <v>2.1</v>
      </c>
      <c r="J37" s="1061" t="s">
        <v>236</v>
      </c>
      <c r="K37" s="313">
        <v>95.78</v>
      </c>
      <c r="L37" s="304" t="s">
        <v>219</v>
      </c>
      <c r="M37" s="313">
        <v>99</v>
      </c>
      <c r="N37" s="304" t="s">
        <v>219</v>
      </c>
      <c r="O37" s="313">
        <v>100</v>
      </c>
      <c r="P37" s="304" t="s">
        <v>219</v>
      </c>
      <c r="Q37" s="915">
        <v>107</v>
      </c>
      <c r="R37" s="304" t="s">
        <v>219</v>
      </c>
      <c r="S37" s="775">
        <v>104</v>
      </c>
      <c r="T37" s="914" t="s">
        <v>219</v>
      </c>
      <c r="U37" s="775">
        <v>104</v>
      </c>
      <c r="V37" s="914" t="s">
        <v>219</v>
      </c>
      <c r="W37" s="603">
        <v>100</v>
      </c>
      <c r="X37" s="914" t="s">
        <v>219</v>
      </c>
      <c r="Y37" s="411">
        <v>92.9</v>
      </c>
      <c r="Z37" s="914" t="s">
        <v>257</v>
      </c>
    </row>
    <row r="38" spans="1:26" ht="50.1" customHeight="1" x14ac:dyDescent="0.2">
      <c r="B38" s="409" t="s">
        <v>261</v>
      </c>
      <c r="C38" s="365">
        <v>6</v>
      </c>
      <c r="D38" s="374" t="s">
        <v>262</v>
      </c>
      <c r="E38" s="1059" t="s">
        <v>33</v>
      </c>
      <c r="G38" s="313">
        <v>72.3</v>
      </c>
      <c r="H38" s="315" t="s">
        <v>234</v>
      </c>
      <c r="I38" s="313">
        <v>93.76</v>
      </c>
      <c r="J38" s="304" t="s">
        <v>219</v>
      </c>
      <c r="K38" s="313">
        <v>85.9</v>
      </c>
      <c r="L38" s="304" t="s">
        <v>219</v>
      </c>
      <c r="M38" s="313">
        <v>100</v>
      </c>
      <c r="N38" s="304" t="s">
        <v>219</v>
      </c>
      <c r="O38" s="313">
        <v>96.7</v>
      </c>
      <c r="P38" s="304" t="s">
        <v>219</v>
      </c>
      <c r="Q38" s="313">
        <v>95.8</v>
      </c>
      <c r="R38" s="304" t="s">
        <v>219</v>
      </c>
      <c r="S38" s="399">
        <v>93.9</v>
      </c>
      <c r="T38" s="304" t="s">
        <v>219</v>
      </c>
      <c r="U38" s="399">
        <v>89.6</v>
      </c>
      <c r="V38" s="304" t="s">
        <v>219</v>
      </c>
      <c r="W38" s="411">
        <v>90.1</v>
      </c>
      <c r="X38" s="914" t="s">
        <v>219</v>
      </c>
      <c r="Y38" s="411">
        <v>90.1</v>
      </c>
      <c r="Z38" s="914" t="s">
        <v>219</v>
      </c>
    </row>
    <row r="39" spans="1:26" ht="50.1" customHeight="1" x14ac:dyDescent="0.2">
      <c r="A39" s="306"/>
      <c r="B39" s="364" t="s">
        <v>263</v>
      </c>
      <c r="C39" s="365">
        <v>7</v>
      </c>
      <c r="D39" s="374" t="s">
        <v>264</v>
      </c>
      <c r="E39" s="304" t="s">
        <v>33</v>
      </c>
      <c r="F39" s="306"/>
      <c r="G39" s="305">
        <v>100</v>
      </c>
      <c r="H39" s="304" t="s">
        <v>219</v>
      </c>
      <c r="I39" s="305">
        <v>100</v>
      </c>
      <c r="J39" s="304" t="s">
        <v>219</v>
      </c>
      <c r="K39" s="305">
        <v>100</v>
      </c>
      <c r="L39" s="304" t="s">
        <v>219</v>
      </c>
      <c r="M39" s="305">
        <v>100</v>
      </c>
      <c r="N39" s="304" t="s">
        <v>219</v>
      </c>
      <c r="O39" s="305">
        <v>100</v>
      </c>
      <c r="P39" s="304" t="s">
        <v>219</v>
      </c>
      <c r="Q39" s="305">
        <v>100</v>
      </c>
      <c r="R39" s="304" t="s">
        <v>219</v>
      </c>
      <c r="S39" s="399">
        <v>100</v>
      </c>
      <c r="T39" s="304" t="s">
        <v>219</v>
      </c>
      <c r="U39" s="399">
        <v>100</v>
      </c>
      <c r="V39" s="304" t="s">
        <v>219</v>
      </c>
      <c r="W39" s="399">
        <v>100</v>
      </c>
      <c r="X39" s="304" t="s">
        <v>219</v>
      </c>
      <c r="Y39" s="411">
        <v>100</v>
      </c>
      <c r="Z39" s="304" t="s">
        <v>219</v>
      </c>
    </row>
    <row r="40" spans="1:26" ht="50.1" customHeight="1" x14ac:dyDescent="0.2">
      <c r="A40" s="306"/>
      <c r="B40" s="364" t="s">
        <v>265</v>
      </c>
      <c r="C40" s="365">
        <v>8</v>
      </c>
      <c r="D40" s="374" t="s">
        <v>266</v>
      </c>
      <c r="E40" s="304" t="s">
        <v>33</v>
      </c>
      <c r="F40" s="306"/>
      <c r="G40" s="305">
        <v>0</v>
      </c>
      <c r="H40" s="304" t="s">
        <v>267</v>
      </c>
      <c r="I40" s="313">
        <v>100</v>
      </c>
      <c r="J40" s="304" t="s">
        <v>219</v>
      </c>
      <c r="K40" s="313">
        <v>50</v>
      </c>
      <c r="L40" s="1061" t="s">
        <v>236</v>
      </c>
      <c r="M40" s="313">
        <v>50</v>
      </c>
      <c r="N40" s="1061" t="s">
        <v>236</v>
      </c>
      <c r="O40" s="313">
        <v>100</v>
      </c>
      <c r="P40" s="304" t="s">
        <v>219</v>
      </c>
      <c r="Q40" s="313">
        <v>100</v>
      </c>
      <c r="R40" s="304" t="s">
        <v>219</v>
      </c>
      <c r="S40" s="399">
        <v>100</v>
      </c>
      <c r="T40" s="304" t="s">
        <v>219</v>
      </c>
      <c r="U40" s="399">
        <v>100</v>
      </c>
      <c r="V40" s="304" t="s">
        <v>219</v>
      </c>
      <c r="W40" s="399">
        <v>100</v>
      </c>
      <c r="X40" s="304" t="s">
        <v>219</v>
      </c>
      <c r="Y40" s="399">
        <v>100</v>
      </c>
      <c r="Z40" s="304" t="s">
        <v>219</v>
      </c>
    </row>
    <row r="41" spans="1:26" ht="50.1" customHeight="1" x14ac:dyDescent="0.2">
      <c r="B41" s="364" t="s">
        <v>268</v>
      </c>
      <c r="C41" s="365">
        <v>9</v>
      </c>
      <c r="D41" s="374" t="s">
        <v>269</v>
      </c>
      <c r="E41" s="304" t="s">
        <v>33</v>
      </c>
      <c r="G41" s="305">
        <v>0</v>
      </c>
      <c r="H41" s="380" t="s">
        <v>267</v>
      </c>
      <c r="I41" s="305">
        <v>87</v>
      </c>
      <c r="J41" s="304" t="s">
        <v>219</v>
      </c>
      <c r="K41" s="305">
        <v>66</v>
      </c>
      <c r="L41" s="304" t="s">
        <v>219</v>
      </c>
      <c r="M41" s="305">
        <v>93.45</v>
      </c>
      <c r="N41" s="304" t="s">
        <v>219</v>
      </c>
      <c r="O41" s="313">
        <v>64.989999999999995</v>
      </c>
      <c r="P41" s="304" t="s">
        <v>219</v>
      </c>
      <c r="Q41" s="313">
        <v>92</v>
      </c>
      <c r="R41" s="304" t="s">
        <v>219</v>
      </c>
      <c r="S41" s="399">
        <v>99.91</v>
      </c>
      <c r="T41" s="304" t="s">
        <v>219</v>
      </c>
      <c r="U41" s="399">
        <v>100</v>
      </c>
      <c r="V41" s="304" t="s">
        <v>219</v>
      </c>
      <c r="W41" s="399">
        <v>100</v>
      </c>
      <c r="X41" s="304" t="s">
        <v>219</v>
      </c>
      <c r="Y41" s="399">
        <v>100</v>
      </c>
      <c r="Z41" s="304" t="s">
        <v>219</v>
      </c>
    </row>
    <row r="42" spans="1:26" ht="50.1" customHeight="1" x14ac:dyDescent="0.2">
      <c r="B42" s="364" t="s">
        <v>270</v>
      </c>
      <c r="C42" s="365">
        <v>10</v>
      </c>
      <c r="D42" s="574" t="s">
        <v>271</v>
      </c>
      <c r="E42" s="304" t="s">
        <v>33</v>
      </c>
      <c r="G42" s="313">
        <v>94</v>
      </c>
      <c r="H42" s="304" t="s">
        <v>219</v>
      </c>
      <c r="I42" s="313">
        <v>111</v>
      </c>
      <c r="J42" s="304" t="s">
        <v>219</v>
      </c>
      <c r="K42" s="313">
        <v>111</v>
      </c>
      <c r="L42" s="304" t="s">
        <v>219</v>
      </c>
      <c r="M42" s="313">
        <v>111</v>
      </c>
      <c r="N42" s="304" t="s">
        <v>219</v>
      </c>
      <c r="O42" s="313">
        <v>111</v>
      </c>
      <c r="P42" s="304" t="s">
        <v>219</v>
      </c>
      <c r="Q42" s="313">
        <v>100</v>
      </c>
      <c r="R42" s="304" t="s">
        <v>219</v>
      </c>
      <c r="S42" s="399">
        <v>111</v>
      </c>
      <c r="T42" s="304" t="s">
        <v>219</v>
      </c>
      <c r="U42" s="399">
        <v>111</v>
      </c>
      <c r="V42" s="304" t="s">
        <v>219</v>
      </c>
      <c r="W42" s="411">
        <v>111</v>
      </c>
      <c r="X42" s="304" t="s">
        <v>219</v>
      </c>
      <c r="Y42" s="411">
        <v>111</v>
      </c>
      <c r="Z42" s="304" t="s">
        <v>219</v>
      </c>
    </row>
    <row r="43" spans="1:26" ht="50.1" customHeight="1" x14ac:dyDescent="0.2">
      <c r="B43" s="364" t="s">
        <v>272</v>
      </c>
      <c r="C43" s="365">
        <v>11</v>
      </c>
      <c r="D43" s="574" t="s">
        <v>273</v>
      </c>
      <c r="E43" s="304" t="s">
        <v>33</v>
      </c>
      <c r="G43" s="313"/>
      <c r="H43" s="304" t="s">
        <v>260</v>
      </c>
      <c r="I43" s="313">
        <v>46.95</v>
      </c>
      <c r="J43" s="304" t="s">
        <v>219</v>
      </c>
      <c r="K43" s="305">
        <v>57</v>
      </c>
      <c r="L43" s="304" t="s">
        <v>219</v>
      </c>
      <c r="M43" s="313">
        <v>66</v>
      </c>
      <c r="N43" s="304" t="s">
        <v>219</v>
      </c>
      <c r="O43" s="313">
        <v>49</v>
      </c>
      <c r="P43" s="1061" t="s">
        <v>236</v>
      </c>
      <c r="Q43" s="313">
        <v>100</v>
      </c>
      <c r="R43" s="749" t="s">
        <v>219</v>
      </c>
      <c r="S43" s="399">
        <v>57</v>
      </c>
      <c r="T43" s="304" t="s">
        <v>219</v>
      </c>
      <c r="U43" s="399">
        <v>57</v>
      </c>
      <c r="V43" s="304" t="s">
        <v>219</v>
      </c>
      <c r="W43" s="411">
        <v>58</v>
      </c>
      <c r="X43" s="304" t="s">
        <v>219</v>
      </c>
      <c r="Y43" s="411">
        <v>58</v>
      </c>
      <c r="Z43" s="304" t="s">
        <v>219</v>
      </c>
    </row>
    <row r="44" spans="1:26" ht="50.1" customHeight="1" x14ac:dyDescent="0.2">
      <c r="B44" s="364" t="s">
        <v>274</v>
      </c>
      <c r="C44" s="365">
        <v>12</v>
      </c>
      <c r="D44" s="574" t="s">
        <v>275</v>
      </c>
      <c r="E44" s="304" t="s">
        <v>33</v>
      </c>
      <c r="G44" s="313">
        <v>0</v>
      </c>
      <c r="H44" s="304" t="s">
        <v>260</v>
      </c>
      <c r="I44" s="313">
        <v>61</v>
      </c>
      <c r="J44" s="315" t="s">
        <v>234</v>
      </c>
      <c r="K44" s="313">
        <v>87</v>
      </c>
      <c r="L44" s="304" t="s">
        <v>219</v>
      </c>
      <c r="M44" s="305">
        <v>100</v>
      </c>
      <c r="N44" s="304" t="s">
        <v>219</v>
      </c>
      <c r="O44" s="313">
        <v>100</v>
      </c>
      <c r="P44" s="304" t="s">
        <v>219</v>
      </c>
      <c r="Q44" s="313">
        <v>100</v>
      </c>
      <c r="R44" s="304" t="s">
        <v>219</v>
      </c>
      <c r="S44" s="399">
        <v>100</v>
      </c>
      <c r="T44" s="304" t="s">
        <v>219</v>
      </c>
      <c r="U44" s="399">
        <v>100</v>
      </c>
      <c r="V44" s="304" t="s">
        <v>219</v>
      </c>
      <c r="W44" s="399">
        <v>100</v>
      </c>
      <c r="X44" s="304" t="s">
        <v>219</v>
      </c>
      <c r="Y44" s="411">
        <v>81</v>
      </c>
      <c r="Z44" s="304" t="s">
        <v>219</v>
      </c>
    </row>
    <row r="45" spans="1:26" x14ac:dyDescent="0.2">
      <c r="G45" s="1280"/>
      <c r="R45" s="281"/>
    </row>
    <row r="46" spans="1:26" x14ac:dyDescent="0.2">
      <c r="G46" s="1280"/>
      <c r="R46" s="281"/>
    </row>
    <row r="47" spans="1:26" ht="28.5" customHeight="1" x14ac:dyDescent="0.2">
      <c r="D47" s="1585" t="s">
        <v>276</v>
      </c>
      <c r="E47" s="1585"/>
      <c r="F47" s="1585"/>
      <c r="G47" s="1585"/>
      <c r="H47" s="1585"/>
      <c r="I47" s="1585"/>
      <c r="R47" s="281"/>
    </row>
    <row r="48" spans="1:26" ht="18.75" x14ac:dyDescent="0.2">
      <c r="D48" s="1104"/>
      <c r="E48" s="1104"/>
      <c r="F48" s="1104"/>
      <c r="G48" s="1104"/>
      <c r="H48" s="1104"/>
      <c r="I48" s="1104"/>
      <c r="R48" s="281"/>
    </row>
    <row r="49" spans="1:26" ht="26.25" customHeight="1" x14ac:dyDescent="0.2">
      <c r="B49" s="1586" t="s">
        <v>227</v>
      </c>
      <c r="C49" s="1586" t="s">
        <v>228</v>
      </c>
      <c r="D49" s="1588" t="s">
        <v>7</v>
      </c>
      <c r="E49" s="1588" t="s">
        <v>14</v>
      </c>
      <c r="F49" s="1104"/>
      <c r="G49" s="1583">
        <v>2012</v>
      </c>
      <c r="H49" s="1583"/>
      <c r="I49" s="1583">
        <v>2013</v>
      </c>
      <c r="J49" s="1583"/>
      <c r="K49" s="1583">
        <v>2014</v>
      </c>
      <c r="L49" s="1583"/>
      <c r="M49" s="1583">
        <v>2015</v>
      </c>
      <c r="N49" s="1583"/>
      <c r="O49" s="1583">
        <v>2016</v>
      </c>
      <c r="P49" s="1583"/>
      <c r="Q49" s="1583">
        <v>2017</v>
      </c>
      <c r="R49" s="1583"/>
      <c r="S49" s="1584">
        <v>2018</v>
      </c>
      <c r="T49" s="1584"/>
      <c r="U49" s="1584">
        <v>2019</v>
      </c>
      <c r="V49" s="1584"/>
      <c r="W49" s="1584">
        <v>2020</v>
      </c>
      <c r="X49" s="1584"/>
      <c r="Y49" s="1584">
        <v>2021</v>
      </c>
      <c r="Z49" s="1584"/>
    </row>
    <row r="50" spans="1:26" ht="30.75" customHeight="1" x14ac:dyDescent="0.2">
      <c r="B50" s="1587"/>
      <c r="C50" s="1587"/>
      <c r="D50" s="1589"/>
      <c r="E50" s="1589"/>
      <c r="G50" s="421" t="s">
        <v>229</v>
      </c>
      <c r="H50" s="421" t="s">
        <v>230</v>
      </c>
      <c r="I50" s="421" t="s">
        <v>229</v>
      </c>
      <c r="J50" s="421" t="s">
        <v>230</v>
      </c>
      <c r="K50" s="421" t="s">
        <v>229</v>
      </c>
      <c r="L50" s="421" t="s">
        <v>230</v>
      </c>
      <c r="M50" s="421" t="s">
        <v>229</v>
      </c>
      <c r="N50" s="421" t="s">
        <v>230</v>
      </c>
      <c r="O50" s="421" t="s">
        <v>229</v>
      </c>
      <c r="P50" s="421" t="s">
        <v>230</v>
      </c>
      <c r="Q50" s="421" t="s">
        <v>229</v>
      </c>
      <c r="R50" s="421" t="s">
        <v>230</v>
      </c>
      <c r="S50" s="1107" t="s">
        <v>229</v>
      </c>
      <c r="T50" s="1107" t="s">
        <v>231</v>
      </c>
      <c r="U50" s="1107" t="s">
        <v>229</v>
      </c>
      <c r="V50" s="1107" t="s">
        <v>231</v>
      </c>
      <c r="W50" s="1107" t="s">
        <v>229</v>
      </c>
      <c r="X50" s="1107" t="s">
        <v>231</v>
      </c>
      <c r="Y50" s="1107" t="s">
        <v>229</v>
      </c>
      <c r="Z50" s="1107" t="s">
        <v>231</v>
      </c>
    </row>
    <row r="51" spans="1:26" ht="50.1" customHeight="1" x14ac:dyDescent="0.2">
      <c r="B51" s="409" t="s">
        <v>277</v>
      </c>
      <c r="C51" s="365">
        <v>1</v>
      </c>
      <c r="D51" s="384" t="s">
        <v>278</v>
      </c>
      <c r="E51" s="304" t="s">
        <v>33</v>
      </c>
      <c r="G51" s="312">
        <v>100</v>
      </c>
      <c r="H51" s="311" t="s">
        <v>219</v>
      </c>
      <c r="I51" s="313">
        <v>100</v>
      </c>
      <c r="J51" s="304" t="s">
        <v>219</v>
      </c>
      <c r="K51" s="312">
        <v>100</v>
      </c>
      <c r="L51" s="311" t="s">
        <v>219</v>
      </c>
      <c r="M51" s="313">
        <v>100</v>
      </c>
      <c r="N51" s="304" t="s">
        <v>219</v>
      </c>
      <c r="O51" s="305">
        <v>100</v>
      </c>
      <c r="P51" s="304" t="s">
        <v>219</v>
      </c>
      <c r="Q51" s="305">
        <v>100</v>
      </c>
      <c r="R51" s="304" t="s">
        <v>219</v>
      </c>
      <c r="S51" s="365">
        <v>100</v>
      </c>
      <c r="T51" s="304" t="s">
        <v>219</v>
      </c>
      <c r="U51" s="365">
        <v>100</v>
      </c>
      <c r="V51" s="304" t="s">
        <v>219</v>
      </c>
      <c r="W51" s="411">
        <v>100</v>
      </c>
      <c r="X51" s="304" t="s">
        <v>219</v>
      </c>
      <c r="Y51" s="411">
        <v>100</v>
      </c>
      <c r="Z51" s="304" t="s">
        <v>219</v>
      </c>
    </row>
    <row r="52" spans="1:26" ht="50.1" customHeight="1" x14ac:dyDescent="0.2">
      <c r="B52" s="409" t="s">
        <v>279</v>
      </c>
      <c r="C52" s="365">
        <v>2</v>
      </c>
      <c r="D52" s="375" t="s">
        <v>280</v>
      </c>
      <c r="E52" s="304" t="s">
        <v>33</v>
      </c>
      <c r="G52" s="313">
        <v>75.099999999999994</v>
      </c>
      <c r="H52" s="315" t="s">
        <v>234</v>
      </c>
      <c r="I52" s="313">
        <v>90.6</v>
      </c>
      <c r="J52" s="304" t="s">
        <v>219</v>
      </c>
      <c r="K52" s="483">
        <v>92.2</v>
      </c>
      <c r="L52" s="311" t="s">
        <v>219</v>
      </c>
      <c r="M52" s="313">
        <v>91</v>
      </c>
      <c r="N52" s="304" t="s">
        <v>219</v>
      </c>
      <c r="O52" s="313">
        <v>90.6</v>
      </c>
      <c r="P52" s="304" t="s">
        <v>219</v>
      </c>
      <c r="Q52" s="313">
        <v>91.6</v>
      </c>
      <c r="R52" s="304" t="s">
        <v>219</v>
      </c>
      <c r="S52" s="365">
        <v>92.46</v>
      </c>
      <c r="T52" s="304" t="s">
        <v>219</v>
      </c>
      <c r="U52" s="365">
        <v>94.7</v>
      </c>
      <c r="V52" s="304" t="s">
        <v>219</v>
      </c>
      <c r="W52" s="411">
        <v>97.64</v>
      </c>
      <c r="X52" s="304" t="s">
        <v>219</v>
      </c>
      <c r="Y52" s="411">
        <v>97.4</v>
      </c>
      <c r="Z52" s="304" t="s">
        <v>219</v>
      </c>
    </row>
    <row r="53" spans="1:26" x14ac:dyDescent="0.2">
      <c r="G53" s="1280"/>
      <c r="R53" s="281"/>
    </row>
    <row r="54" spans="1:26" x14ac:dyDescent="0.2">
      <c r="G54" s="1280"/>
      <c r="R54" s="281"/>
    </row>
    <row r="55" spans="1:26" ht="20.25" x14ac:dyDescent="0.2">
      <c r="D55" s="1585" t="s">
        <v>281</v>
      </c>
      <c r="E55" s="1585"/>
      <c r="F55" s="1585"/>
      <c r="G55" s="1585"/>
      <c r="H55" s="1585"/>
      <c r="I55" s="1585"/>
      <c r="R55" s="281"/>
    </row>
    <row r="56" spans="1:26" ht="18.75" x14ac:dyDescent="0.2">
      <c r="D56" s="1104"/>
      <c r="E56" s="1104"/>
      <c r="F56" s="1104"/>
      <c r="G56" s="1104"/>
      <c r="H56" s="1104"/>
      <c r="I56" s="1104"/>
      <c r="R56" s="281"/>
    </row>
    <row r="57" spans="1:26" ht="30.75" customHeight="1" x14ac:dyDescent="0.2">
      <c r="B57" s="1586" t="s">
        <v>227</v>
      </c>
      <c r="C57" s="1586" t="s">
        <v>228</v>
      </c>
      <c r="D57" s="1588" t="s">
        <v>7</v>
      </c>
      <c r="E57" s="1588" t="s">
        <v>14</v>
      </c>
      <c r="F57" s="1104"/>
      <c r="G57" s="1583">
        <v>2012</v>
      </c>
      <c r="H57" s="1583"/>
      <c r="I57" s="1583">
        <v>2013</v>
      </c>
      <c r="J57" s="1583"/>
      <c r="K57" s="1583">
        <v>2014</v>
      </c>
      <c r="L57" s="1583"/>
      <c r="M57" s="1583">
        <v>2015</v>
      </c>
      <c r="N57" s="1583"/>
      <c r="O57" s="1583">
        <v>2016</v>
      </c>
      <c r="P57" s="1583"/>
      <c r="Q57" s="1583">
        <v>2017</v>
      </c>
      <c r="R57" s="1583"/>
      <c r="S57" s="1584">
        <v>2018</v>
      </c>
      <c r="T57" s="1584"/>
      <c r="U57" s="1584">
        <v>2019</v>
      </c>
      <c r="V57" s="1584"/>
      <c r="W57" s="1584">
        <v>2020</v>
      </c>
      <c r="X57" s="1584"/>
      <c r="Y57" s="1584">
        <v>2021</v>
      </c>
      <c r="Z57" s="1584"/>
    </row>
    <row r="58" spans="1:26" ht="32.25" customHeight="1" x14ac:dyDescent="0.2">
      <c r="B58" s="1587"/>
      <c r="C58" s="1587"/>
      <c r="D58" s="1589"/>
      <c r="E58" s="1589"/>
      <c r="G58" s="421" t="s">
        <v>229</v>
      </c>
      <c r="H58" s="421" t="s">
        <v>230</v>
      </c>
      <c r="I58" s="421" t="s">
        <v>229</v>
      </c>
      <c r="J58" s="421" t="s">
        <v>230</v>
      </c>
      <c r="K58" s="421" t="s">
        <v>229</v>
      </c>
      <c r="L58" s="421" t="s">
        <v>230</v>
      </c>
      <c r="M58" s="421" t="s">
        <v>229</v>
      </c>
      <c r="N58" s="421" t="s">
        <v>230</v>
      </c>
      <c r="O58" s="421" t="s">
        <v>229</v>
      </c>
      <c r="P58" s="421" t="s">
        <v>230</v>
      </c>
      <c r="Q58" s="421" t="s">
        <v>229</v>
      </c>
      <c r="R58" s="421" t="s">
        <v>230</v>
      </c>
      <c r="S58" s="1107" t="s">
        <v>229</v>
      </c>
      <c r="T58" s="1107" t="s">
        <v>231</v>
      </c>
      <c r="U58" s="1107" t="s">
        <v>229</v>
      </c>
      <c r="V58" s="1107" t="s">
        <v>231</v>
      </c>
      <c r="W58" s="1107" t="s">
        <v>229</v>
      </c>
      <c r="X58" s="1107" t="s">
        <v>231</v>
      </c>
      <c r="Y58" s="1107" t="s">
        <v>229</v>
      </c>
      <c r="Z58" s="1107" t="s">
        <v>231</v>
      </c>
    </row>
    <row r="59" spans="1:26" s="575" customFormat="1" ht="50.1" customHeight="1" x14ac:dyDescent="0.2">
      <c r="A59" s="405"/>
      <c r="B59" s="409" t="s">
        <v>282</v>
      </c>
      <c r="C59" s="365">
        <v>1</v>
      </c>
      <c r="D59" s="574" t="s">
        <v>283</v>
      </c>
      <c r="E59" s="304" t="s">
        <v>33</v>
      </c>
      <c r="F59" s="405"/>
      <c r="G59" s="312"/>
      <c r="H59" s="311" t="s">
        <v>238</v>
      </c>
      <c r="I59" s="313">
        <v>0</v>
      </c>
      <c r="J59" s="311" t="s">
        <v>238</v>
      </c>
      <c r="K59" s="312">
        <v>100</v>
      </c>
      <c r="L59" s="311" t="s">
        <v>219</v>
      </c>
      <c r="M59" s="313">
        <v>97.8</v>
      </c>
      <c r="N59" s="304" t="s">
        <v>219</v>
      </c>
      <c r="O59" s="313">
        <v>95</v>
      </c>
      <c r="P59" s="304" t="s">
        <v>219</v>
      </c>
      <c r="Q59" s="313" t="s">
        <v>284</v>
      </c>
      <c r="R59" s="1017" t="s">
        <v>285</v>
      </c>
      <c r="S59" s="365">
        <v>95</v>
      </c>
      <c r="T59" s="850" t="s">
        <v>219</v>
      </c>
      <c r="U59" s="411">
        <v>98.89</v>
      </c>
      <c r="V59" s="850" t="s">
        <v>219</v>
      </c>
      <c r="W59" s="411">
        <v>98.89</v>
      </c>
      <c r="X59" s="850" t="s">
        <v>219</v>
      </c>
      <c r="Y59" s="411">
        <v>98.58</v>
      </c>
      <c r="Z59" s="850" t="s">
        <v>219</v>
      </c>
    </row>
    <row r="60" spans="1:26" s="575" customFormat="1" ht="50.1" customHeight="1" x14ac:dyDescent="0.2">
      <c r="A60" s="405"/>
      <c r="B60" s="409" t="s">
        <v>286</v>
      </c>
      <c r="C60" s="365">
        <v>2</v>
      </c>
      <c r="D60" s="375" t="s">
        <v>287</v>
      </c>
      <c r="E60" s="304" t="s">
        <v>33</v>
      </c>
      <c r="F60" s="405"/>
      <c r="G60" s="312"/>
      <c r="H60" s="311" t="s">
        <v>238</v>
      </c>
      <c r="I60" s="312"/>
      <c r="J60" s="311" t="s">
        <v>238</v>
      </c>
      <c r="K60" s="312">
        <v>40.090000000000003</v>
      </c>
      <c r="L60" s="315" t="s">
        <v>234</v>
      </c>
      <c r="M60" s="483">
        <v>59.85</v>
      </c>
      <c r="N60" s="315" t="s">
        <v>234</v>
      </c>
      <c r="O60" s="483">
        <v>65.47</v>
      </c>
      <c r="P60" s="304" t="s">
        <v>219</v>
      </c>
      <c r="Q60" s="483">
        <v>59</v>
      </c>
      <c r="R60" s="849" t="s">
        <v>234</v>
      </c>
      <c r="S60" s="365">
        <v>50</v>
      </c>
      <c r="T60" s="849" t="s">
        <v>234</v>
      </c>
      <c r="U60" s="411">
        <v>53.19</v>
      </c>
      <c r="V60" s="1061" t="s">
        <v>236</v>
      </c>
      <c r="W60" s="411">
        <v>54.6</v>
      </c>
      <c r="X60" s="1061" t="s">
        <v>236</v>
      </c>
      <c r="Y60" s="411">
        <v>67.2</v>
      </c>
      <c r="Z60" s="850" t="s">
        <v>219</v>
      </c>
    </row>
    <row r="61" spans="1:26" s="575" customFormat="1" ht="50.1" customHeight="1" x14ac:dyDescent="0.2">
      <c r="A61" s="405"/>
      <c r="B61" s="409" t="s">
        <v>288</v>
      </c>
      <c r="C61" s="365">
        <v>3</v>
      </c>
      <c r="D61" s="382" t="s">
        <v>289</v>
      </c>
      <c r="E61" s="304" t="s">
        <v>33</v>
      </c>
      <c r="F61" s="405"/>
      <c r="G61" s="312">
        <v>6.3</v>
      </c>
      <c r="H61" s="304" t="s">
        <v>219</v>
      </c>
      <c r="I61" s="313">
        <v>36.1</v>
      </c>
      <c r="J61" s="1061" t="s">
        <v>236</v>
      </c>
      <c r="K61" s="313">
        <v>11.1</v>
      </c>
      <c r="L61" s="304" t="s">
        <v>219</v>
      </c>
      <c r="M61" s="313">
        <v>10.8</v>
      </c>
      <c r="N61" s="304" t="s">
        <v>219</v>
      </c>
      <c r="O61" s="313">
        <v>13</v>
      </c>
      <c r="P61" s="304" t="s">
        <v>219</v>
      </c>
      <c r="Q61" s="313" t="s">
        <v>284</v>
      </c>
      <c r="R61" s="1017" t="s">
        <v>290</v>
      </c>
      <c r="S61" s="399" t="s">
        <v>284</v>
      </c>
      <c r="T61" s="1007" t="s">
        <v>290</v>
      </c>
      <c r="U61" s="411">
        <v>5.56</v>
      </c>
      <c r="V61" s="850" t="s">
        <v>219</v>
      </c>
      <c r="W61" s="411">
        <v>7.87</v>
      </c>
      <c r="X61" s="850" t="s">
        <v>219</v>
      </c>
      <c r="Y61" s="411">
        <v>4.04</v>
      </c>
      <c r="Z61" s="850" t="s">
        <v>219</v>
      </c>
    </row>
    <row r="62" spans="1:26" s="575" customFormat="1" ht="50.1" customHeight="1" x14ac:dyDescent="0.2">
      <c r="A62" s="405"/>
      <c r="B62" s="364" t="s">
        <v>291</v>
      </c>
      <c r="C62" s="365">
        <v>4</v>
      </c>
      <c r="D62" s="374" t="s">
        <v>292</v>
      </c>
      <c r="E62" s="304" t="s">
        <v>33</v>
      </c>
      <c r="F62" s="405"/>
      <c r="G62" s="312"/>
      <c r="H62" s="311" t="s">
        <v>238</v>
      </c>
      <c r="I62" s="312"/>
      <c r="J62" s="311" t="s">
        <v>238</v>
      </c>
      <c r="K62" s="312"/>
      <c r="L62" s="311" t="s">
        <v>238</v>
      </c>
      <c r="M62" s="313">
        <v>7.28</v>
      </c>
      <c r="N62" s="304" t="s">
        <v>219</v>
      </c>
      <c r="O62" s="379">
        <v>1.1000000000000001</v>
      </c>
      <c r="P62" s="304" t="s">
        <v>219</v>
      </c>
      <c r="Q62" s="379">
        <v>18</v>
      </c>
      <c r="R62" s="1061" t="s">
        <v>236</v>
      </c>
      <c r="S62" s="365">
        <v>8</v>
      </c>
      <c r="T62" s="1061" t="s">
        <v>236</v>
      </c>
      <c r="U62" s="411">
        <v>7</v>
      </c>
      <c r="V62" s="1061" t="s">
        <v>236</v>
      </c>
      <c r="W62" s="411">
        <v>8.67</v>
      </c>
      <c r="X62" s="1064" t="s">
        <v>236</v>
      </c>
      <c r="Y62" s="951">
        <v>0</v>
      </c>
      <c r="Z62" s="850" t="s">
        <v>219</v>
      </c>
    </row>
    <row r="63" spans="1:26" s="575" customFormat="1" ht="50.1" customHeight="1" x14ac:dyDescent="0.2">
      <c r="A63" s="405"/>
      <c r="B63" s="364" t="s">
        <v>293</v>
      </c>
      <c r="C63" s="365">
        <v>5</v>
      </c>
      <c r="D63" s="374" t="s">
        <v>294</v>
      </c>
      <c r="E63" s="304" t="s">
        <v>33</v>
      </c>
      <c r="G63" s="312"/>
      <c r="H63" s="311" t="s">
        <v>238</v>
      </c>
      <c r="I63" s="312"/>
      <c r="J63" s="311" t="s">
        <v>238</v>
      </c>
      <c r="K63" s="312"/>
      <c r="L63" s="311" t="s">
        <v>238</v>
      </c>
      <c r="M63" s="312">
        <v>17.739999999999998</v>
      </c>
      <c r="N63" s="304" t="s">
        <v>219</v>
      </c>
      <c r="O63" s="313">
        <v>24</v>
      </c>
      <c r="P63" s="304" t="s">
        <v>219</v>
      </c>
      <c r="Q63" s="313">
        <v>33</v>
      </c>
      <c r="R63" s="849" t="s">
        <v>234</v>
      </c>
      <c r="S63" s="365">
        <v>33</v>
      </c>
      <c r="T63" s="849" t="s">
        <v>234</v>
      </c>
      <c r="U63" s="411">
        <v>4</v>
      </c>
      <c r="V63" s="850" t="s">
        <v>219</v>
      </c>
      <c r="W63" s="411">
        <v>44</v>
      </c>
      <c r="X63" s="1064" t="s">
        <v>236</v>
      </c>
      <c r="Y63" s="411">
        <v>8</v>
      </c>
      <c r="Z63" s="850" t="s">
        <v>219</v>
      </c>
    </row>
    <row r="64" spans="1:26" s="575" customFormat="1" ht="50.1" customHeight="1" x14ac:dyDescent="0.2">
      <c r="A64" s="405"/>
      <c r="B64" s="364" t="s">
        <v>295</v>
      </c>
      <c r="C64" s="365">
        <v>6</v>
      </c>
      <c r="D64" s="374" t="s">
        <v>296</v>
      </c>
      <c r="E64" s="304" t="s">
        <v>33</v>
      </c>
      <c r="G64" s="312"/>
      <c r="H64" s="311" t="s">
        <v>238</v>
      </c>
      <c r="I64" s="312"/>
      <c r="J64" s="311" t="s">
        <v>238</v>
      </c>
      <c r="K64" s="313">
        <v>45</v>
      </c>
      <c r="L64" s="304" t="s">
        <v>219</v>
      </c>
      <c r="M64" s="313">
        <v>48</v>
      </c>
      <c r="N64" s="304" t="s">
        <v>219</v>
      </c>
      <c r="O64" s="313">
        <v>60</v>
      </c>
      <c r="P64" s="315" t="s">
        <v>234</v>
      </c>
      <c r="Q64" s="313">
        <v>38</v>
      </c>
      <c r="R64" s="849" t="s">
        <v>234</v>
      </c>
      <c r="S64" s="365">
        <v>87</v>
      </c>
      <c r="T64" s="1061" t="s">
        <v>236</v>
      </c>
      <c r="U64" s="411">
        <v>24</v>
      </c>
      <c r="V64" s="850" t="s">
        <v>219</v>
      </c>
      <c r="W64" s="411">
        <v>83</v>
      </c>
      <c r="X64" s="1064" t="s">
        <v>236</v>
      </c>
      <c r="Y64" s="411">
        <v>19</v>
      </c>
      <c r="Z64" s="849" t="s">
        <v>234</v>
      </c>
    </row>
    <row r="65" spans="1:26" s="575" customFormat="1" ht="50.1" customHeight="1" x14ac:dyDescent="0.2">
      <c r="A65" s="405"/>
      <c r="B65" s="409" t="s">
        <v>297</v>
      </c>
      <c r="C65" s="365">
        <v>7</v>
      </c>
      <c r="D65" s="373" t="s">
        <v>298</v>
      </c>
      <c r="E65" s="304" t="s">
        <v>33</v>
      </c>
      <c r="F65" s="405"/>
      <c r="G65" s="305">
        <v>0</v>
      </c>
      <c r="H65" s="304" t="s">
        <v>238</v>
      </c>
      <c r="I65" s="305">
        <v>0</v>
      </c>
      <c r="J65" s="304" t="s">
        <v>238</v>
      </c>
      <c r="K65" s="312">
        <v>95</v>
      </c>
      <c r="L65" s="311" t="s">
        <v>219</v>
      </c>
      <c r="M65" s="313">
        <v>100</v>
      </c>
      <c r="N65" s="304" t="s">
        <v>219</v>
      </c>
      <c r="O65" s="313">
        <v>41</v>
      </c>
      <c r="P65" s="1061" t="s">
        <v>236</v>
      </c>
      <c r="Q65" s="313">
        <v>51</v>
      </c>
      <c r="R65" s="1061" t="s">
        <v>236</v>
      </c>
      <c r="S65" s="365">
        <v>45</v>
      </c>
      <c r="T65" s="1061" t="s">
        <v>236</v>
      </c>
      <c r="U65" s="411">
        <v>54</v>
      </c>
      <c r="V65" s="1061" t="s">
        <v>236</v>
      </c>
      <c r="W65" s="411">
        <v>95</v>
      </c>
      <c r="X65" s="850" t="s">
        <v>219</v>
      </c>
      <c r="Y65" s="411">
        <v>100</v>
      </c>
      <c r="Z65" s="850" t="s">
        <v>219</v>
      </c>
    </row>
    <row r="66" spans="1:26" s="575" customFormat="1" ht="50.1" customHeight="1" x14ac:dyDescent="0.2">
      <c r="A66" s="405"/>
      <c r="B66" s="409" t="s">
        <v>299</v>
      </c>
      <c r="C66" s="365">
        <v>8</v>
      </c>
      <c r="D66" s="375" t="s">
        <v>300</v>
      </c>
      <c r="E66" s="1009" t="s">
        <v>33</v>
      </c>
      <c r="F66" s="405"/>
      <c r="G66" s="305">
        <v>0</v>
      </c>
      <c r="H66" s="304" t="s">
        <v>203</v>
      </c>
      <c r="I66" s="305">
        <v>0</v>
      </c>
      <c r="J66" s="304" t="s">
        <v>203</v>
      </c>
      <c r="K66" s="305">
        <v>0</v>
      </c>
      <c r="L66" s="304" t="s">
        <v>203</v>
      </c>
      <c r="M66" s="305">
        <v>0</v>
      </c>
      <c r="N66" s="304" t="s">
        <v>203</v>
      </c>
      <c r="O66" s="313">
        <v>84.65</v>
      </c>
      <c r="P66" s="315" t="s">
        <v>234</v>
      </c>
      <c r="Q66" s="313">
        <v>100</v>
      </c>
      <c r="R66" s="849" t="s">
        <v>219</v>
      </c>
      <c r="S66" s="365">
        <v>100</v>
      </c>
      <c r="T66" s="849" t="s">
        <v>219</v>
      </c>
      <c r="U66" s="411">
        <v>89</v>
      </c>
      <c r="V66" s="849" t="s">
        <v>219</v>
      </c>
      <c r="W66" s="411">
        <v>99</v>
      </c>
      <c r="X66" s="849" t="s">
        <v>219</v>
      </c>
      <c r="Y66" s="411">
        <v>100</v>
      </c>
      <c r="Z66" s="849" t="s">
        <v>219</v>
      </c>
    </row>
    <row r="67" spans="1:26" s="575" customFormat="1" ht="50.1" customHeight="1" x14ac:dyDescent="0.2">
      <c r="A67" s="405"/>
      <c r="B67" s="1448" t="s">
        <v>301</v>
      </c>
      <c r="C67" s="365">
        <v>9</v>
      </c>
      <c r="D67" s="382" t="s">
        <v>302</v>
      </c>
      <c r="E67" s="1009" t="s">
        <v>33</v>
      </c>
      <c r="F67" s="405"/>
      <c r="G67" s="462">
        <v>0</v>
      </c>
      <c r="H67" s="304" t="s">
        <v>203</v>
      </c>
      <c r="I67" s="305">
        <v>0</v>
      </c>
      <c r="J67" s="304" t="s">
        <v>203</v>
      </c>
      <c r="K67" s="305">
        <v>0</v>
      </c>
      <c r="L67" s="304" t="s">
        <v>203</v>
      </c>
      <c r="M67" s="313">
        <v>60</v>
      </c>
      <c r="N67" s="1061" t="s">
        <v>236</v>
      </c>
      <c r="O67" s="313">
        <v>57</v>
      </c>
      <c r="P67" s="1061" t="s">
        <v>236</v>
      </c>
      <c r="Q67" s="313">
        <v>61</v>
      </c>
      <c r="R67" s="1061" t="s">
        <v>236</v>
      </c>
      <c r="S67" s="365">
        <v>29</v>
      </c>
      <c r="T67" s="849" t="s">
        <v>234</v>
      </c>
      <c r="U67" s="365">
        <v>25</v>
      </c>
      <c r="V67" s="849" t="s">
        <v>234</v>
      </c>
      <c r="W67" s="411">
        <v>19</v>
      </c>
      <c r="X67" s="849" t="s">
        <v>219</v>
      </c>
      <c r="Y67" s="411" t="s">
        <v>238</v>
      </c>
      <c r="Z67" s="411"/>
    </row>
    <row r="68" spans="1:26" s="575" customFormat="1" ht="50.1" customHeight="1" x14ac:dyDescent="0.2">
      <c r="A68" s="405"/>
      <c r="B68" s="1448" t="s">
        <v>303</v>
      </c>
      <c r="C68" s="365">
        <v>10</v>
      </c>
      <c r="D68" s="374" t="s">
        <v>304</v>
      </c>
      <c r="E68" s="1009" t="s">
        <v>33</v>
      </c>
      <c r="F68" s="405"/>
      <c r="G68" s="305">
        <v>0</v>
      </c>
      <c r="H68" s="304" t="s">
        <v>203</v>
      </c>
      <c r="I68" s="305">
        <v>0</v>
      </c>
      <c r="J68" s="304" t="s">
        <v>203</v>
      </c>
      <c r="K68" s="305">
        <v>0</v>
      </c>
      <c r="L68" s="304" t="s">
        <v>203</v>
      </c>
      <c r="M68" s="313">
        <v>91.61</v>
      </c>
      <c r="N68" s="304" t="s">
        <v>219</v>
      </c>
      <c r="O68" s="313">
        <v>67.3</v>
      </c>
      <c r="P68" s="315" t="s">
        <v>234</v>
      </c>
      <c r="Q68" s="313">
        <v>98.8</v>
      </c>
      <c r="R68" s="849" t="s">
        <v>219</v>
      </c>
      <c r="S68" s="365" t="s">
        <v>284</v>
      </c>
      <c r="T68" s="898" t="s">
        <v>305</v>
      </c>
      <c r="U68" s="365">
        <v>100</v>
      </c>
      <c r="V68" s="849" t="s">
        <v>219</v>
      </c>
      <c r="W68" s="411" t="s">
        <v>238</v>
      </c>
      <c r="X68" s="1105" t="s">
        <v>306</v>
      </c>
      <c r="Y68" s="411" t="s">
        <v>238</v>
      </c>
      <c r="Z68" s="411"/>
    </row>
    <row r="69" spans="1:26" s="575" customFormat="1" ht="50.1" customHeight="1" x14ac:dyDescent="0.2">
      <c r="A69" s="405"/>
      <c r="B69" s="1448" t="s">
        <v>307</v>
      </c>
      <c r="C69" s="365">
        <v>11</v>
      </c>
      <c r="D69" s="374" t="s">
        <v>308</v>
      </c>
      <c r="E69" s="1009" t="s">
        <v>33</v>
      </c>
      <c r="G69" s="305">
        <v>0</v>
      </c>
      <c r="H69" s="304" t="s">
        <v>203</v>
      </c>
      <c r="I69" s="305">
        <v>0</v>
      </c>
      <c r="J69" s="304" t="s">
        <v>203</v>
      </c>
      <c r="K69" s="305">
        <v>0</v>
      </c>
      <c r="L69" s="304" t="s">
        <v>203</v>
      </c>
      <c r="M69" s="313">
        <v>93.16</v>
      </c>
      <c r="N69" s="304" t="s">
        <v>219</v>
      </c>
      <c r="O69" s="305">
        <v>93</v>
      </c>
      <c r="P69" s="315" t="s">
        <v>219</v>
      </c>
      <c r="Q69" s="313">
        <v>98</v>
      </c>
      <c r="R69" s="849" t="s">
        <v>219</v>
      </c>
      <c r="S69" s="365">
        <v>100</v>
      </c>
      <c r="T69" s="849" t="s">
        <v>219</v>
      </c>
      <c r="U69" s="365">
        <v>100</v>
      </c>
      <c r="V69" s="849" t="s">
        <v>219</v>
      </c>
      <c r="W69" s="411" t="s">
        <v>284</v>
      </c>
      <c r="X69" s="1105" t="s">
        <v>284</v>
      </c>
      <c r="Y69" s="411" t="s">
        <v>238</v>
      </c>
      <c r="Z69" s="411"/>
    </row>
    <row r="70" spans="1:26" s="575" customFormat="1" ht="50.1" customHeight="1" x14ac:dyDescent="0.2">
      <c r="A70" s="405"/>
      <c r="B70" s="409" t="s">
        <v>309</v>
      </c>
      <c r="C70" s="365">
        <v>12</v>
      </c>
      <c r="D70" s="374" t="s">
        <v>310</v>
      </c>
      <c r="E70" s="1009" t="s">
        <v>33</v>
      </c>
      <c r="G70" s="305">
        <v>0</v>
      </c>
      <c r="H70" s="304" t="s">
        <v>203</v>
      </c>
      <c r="I70" s="305">
        <v>0</v>
      </c>
      <c r="J70" s="304" t="s">
        <v>203</v>
      </c>
      <c r="K70" s="305">
        <v>0</v>
      </c>
      <c r="L70" s="304" t="s">
        <v>203</v>
      </c>
      <c r="M70" s="313">
        <v>100</v>
      </c>
      <c r="N70" s="304" t="s">
        <v>219</v>
      </c>
      <c r="O70" s="305">
        <v>100</v>
      </c>
      <c r="P70" s="315" t="s">
        <v>219</v>
      </c>
      <c r="Q70" s="305">
        <v>100</v>
      </c>
      <c r="R70" s="849" t="s">
        <v>219</v>
      </c>
      <c r="S70" s="365">
        <v>100</v>
      </c>
      <c r="T70" s="849" t="s">
        <v>219</v>
      </c>
      <c r="U70" s="524">
        <v>0.99</v>
      </c>
      <c r="V70" s="849" t="s">
        <v>219</v>
      </c>
      <c r="W70" s="411">
        <v>100</v>
      </c>
      <c r="X70" s="849" t="s">
        <v>219</v>
      </c>
      <c r="Y70" s="411" t="s">
        <v>238</v>
      </c>
      <c r="Z70" s="411"/>
    </row>
    <row r="71" spans="1:26" s="575" customFormat="1" ht="50.1" customHeight="1" x14ac:dyDescent="0.2">
      <c r="A71" s="405"/>
      <c r="B71" s="409" t="s">
        <v>311</v>
      </c>
      <c r="C71" s="365">
        <v>13</v>
      </c>
      <c r="D71" s="375" t="s">
        <v>312</v>
      </c>
      <c r="E71" s="304" t="s">
        <v>33</v>
      </c>
      <c r="F71" s="405"/>
      <c r="G71" s="305">
        <v>0</v>
      </c>
      <c r="H71" s="304" t="s">
        <v>203</v>
      </c>
      <c r="I71" s="305">
        <v>0</v>
      </c>
      <c r="J71" s="304" t="s">
        <v>203</v>
      </c>
      <c r="K71" s="305">
        <v>0</v>
      </c>
      <c r="L71" s="304" t="s">
        <v>203</v>
      </c>
      <c r="M71" s="313">
        <v>86</v>
      </c>
      <c r="N71" s="304" t="s">
        <v>219</v>
      </c>
      <c r="O71" s="305">
        <v>86</v>
      </c>
      <c r="P71" s="315" t="s">
        <v>219</v>
      </c>
      <c r="Q71" s="313">
        <v>98</v>
      </c>
      <c r="R71" s="315" t="s">
        <v>219</v>
      </c>
      <c r="S71" s="365">
        <v>98</v>
      </c>
      <c r="T71" s="849" t="s">
        <v>219</v>
      </c>
      <c r="U71" s="365">
        <v>98</v>
      </c>
      <c r="V71" s="849" t="s">
        <v>219</v>
      </c>
      <c r="W71" s="411">
        <v>98</v>
      </c>
      <c r="X71" s="849" t="s">
        <v>219</v>
      </c>
      <c r="Y71" s="411" t="s">
        <v>238</v>
      </c>
      <c r="Z71" s="411"/>
    </row>
    <row r="72" spans="1:26" s="575" customFormat="1" ht="50.25" customHeight="1" x14ac:dyDescent="0.2">
      <c r="A72" s="405"/>
      <c r="B72" s="1448" t="s">
        <v>313</v>
      </c>
      <c r="C72" s="365">
        <v>14</v>
      </c>
      <c r="D72" s="382" t="s">
        <v>314</v>
      </c>
      <c r="E72" s="1009" t="s">
        <v>315</v>
      </c>
      <c r="F72" s="405"/>
      <c r="G72" s="305">
        <v>0</v>
      </c>
      <c r="H72" s="304" t="s">
        <v>203</v>
      </c>
      <c r="I72" s="305">
        <v>0</v>
      </c>
      <c r="J72" s="304" t="s">
        <v>203</v>
      </c>
      <c r="K72" s="305">
        <v>0</v>
      </c>
      <c r="L72" s="304" t="s">
        <v>203</v>
      </c>
      <c r="M72" s="305">
        <v>0</v>
      </c>
      <c r="N72" s="304" t="s">
        <v>203</v>
      </c>
      <c r="O72" s="305">
        <v>101</v>
      </c>
      <c r="P72" s="1064" t="s">
        <v>236</v>
      </c>
      <c r="Q72" s="305">
        <v>101</v>
      </c>
      <c r="R72" s="1064" t="s">
        <v>236</v>
      </c>
      <c r="S72" s="365">
        <v>79</v>
      </c>
      <c r="T72" s="1061" t="s">
        <v>236</v>
      </c>
      <c r="U72" s="365">
        <v>133</v>
      </c>
      <c r="V72" s="1061" t="s">
        <v>236</v>
      </c>
      <c r="W72" s="411">
        <v>232</v>
      </c>
      <c r="X72" s="1061" t="s">
        <v>236</v>
      </c>
      <c r="Y72" s="411">
        <v>438</v>
      </c>
      <c r="Z72" s="1061" t="s">
        <v>236</v>
      </c>
    </row>
    <row r="73" spans="1:26" s="575" customFormat="1" ht="50.1" hidden="1" customHeight="1" x14ac:dyDescent="0.2">
      <c r="A73" s="405"/>
      <c r="B73" s="1448" t="s">
        <v>316</v>
      </c>
      <c r="C73" s="365">
        <v>15</v>
      </c>
      <c r="D73" s="1062" t="s">
        <v>317</v>
      </c>
      <c r="E73" s="1009" t="s">
        <v>315</v>
      </c>
      <c r="G73" s="1016">
        <v>0</v>
      </c>
      <c r="H73" s="1009" t="s">
        <v>203</v>
      </c>
      <c r="I73" s="1016">
        <v>0</v>
      </c>
      <c r="J73" s="1009" t="s">
        <v>203</v>
      </c>
      <c r="K73" s="1016">
        <v>0</v>
      </c>
      <c r="L73" s="1009" t="s">
        <v>203</v>
      </c>
      <c r="M73" s="1016">
        <v>0</v>
      </c>
      <c r="N73" s="1009" t="s">
        <v>203</v>
      </c>
      <c r="O73" s="1016">
        <v>88</v>
      </c>
      <c r="P73" s="1064" t="s">
        <v>236</v>
      </c>
      <c r="Q73" s="1016">
        <v>95</v>
      </c>
      <c r="R73" s="1064" t="s">
        <v>236</v>
      </c>
      <c r="S73" s="411" t="s">
        <v>238</v>
      </c>
      <c r="T73" s="1042"/>
      <c r="U73" s="411" t="s">
        <v>238</v>
      </c>
      <c r="V73" s="1042"/>
      <c r="W73" s="411" t="s">
        <v>238</v>
      </c>
      <c r="X73" s="1105"/>
      <c r="Y73" s="411" t="s">
        <v>318</v>
      </c>
      <c r="Z73" s="411"/>
    </row>
    <row r="74" spans="1:26" s="575" customFormat="1" ht="50.1" customHeight="1" x14ac:dyDescent="0.2">
      <c r="A74" s="405"/>
      <c r="B74" s="1448" t="s">
        <v>319</v>
      </c>
      <c r="C74" s="365">
        <v>16</v>
      </c>
      <c r="D74" s="374" t="s">
        <v>320</v>
      </c>
      <c r="E74" s="1009" t="s">
        <v>315</v>
      </c>
      <c r="F74" s="405"/>
      <c r="G74" s="305">
        <v>0</v>
      </c>
      <c r="H74" s="304" t="s">
        <v>203</v>
      </c>
      <c r="I74" s="305">
        <v>0</v>
      </c>
      <c r="J74" s="304" t="s">
        <v>203</v>
      </c>
      <c r="K74" s="305">
        <v>0</v>
      </c>
      <c r="L74" s="304" t="s">
        <v>203</v>
      </c>
      <c r="M74" s="305">
        <v>0</v>
      </c>
      <c r="N74" s="304" t="s">
        <v>203</v>
      </c>
      <c r="O74" s="305">
        <v>146</v>
      </c>
      <c r="P74" s="1064" t="s">
        <v>236</v>
      </c>
      <c r="Q74" s="305">
        <v>127</v>
      </c>
      <c r="R74" s="1064" t="s">
        <v>236</v>
      </c>
      <c r="S74" s="411" t="s">
        <v>238</v>
      </c>
      <c r="T74" s="897"/>
      <c r="U74" s="411" t="s">
        <v>238</v>
      </c>
      <c r="V74" s="848"/>
      <c r="W74" s="411" t="s">
        <v>238</v>
      </c>
      <c r="X74" s="1105"/>
      <c r="Y74" s="411">
        <v>215</v>
      </c>
      <c r="Z74" s="1061" t="s">
        <v>236</v>
      </c>
    </row>
    <row r="75" spans="1:26" s="575" customFormat="1" ht="50.1" hidden="1" customHeight="1" x14ac:dyDescent="0.2">
      <c r="A75" s="405"/>
      <c r="B75" s="1063" t="s">
        <v>321</v>
      </c>
      <c r="C75" s="365">
        <v>17</v>
      </c>
      <c r="D75" s="1062" t="s">
        <v>322</v>
      </c>
      <c r="E75" s="1009" t="s">
        <v>315</v>
      </c>
      <c r="G75" s="1016">
        <v>0</v>
      </c>
      <c r="H75" s="1009" t="s">
        <v>203</v>
      </c>
      <c r="I75" s="1016">
        <v>0</v>
      </c>
      <c r="J75" s="1009" t="s">
        <v>203</v>
      </c>
      <c r="K75" s="1016">
        <v>0</v>
      </c>
      <c r="L75" s="1009" t="s">
        <v>203</v>
      </c>
      <c r="M75" s="1016">
        <v>0</v>
      </c>
      <c r="N75" s="1009" t="s">
        <v>203</v>
      </c>
      <c r="O75" s="1016">
        <v>0</v>
      </c>
      <c r="P75" s="1059" t="s">
        <v>323</v>
      </c>
      <c r="Q75" s="1060">
        <v>0</v>
      </c>
      <c r="R75" s="1033" t="s">
        <v>323</v>
      </c>
      <c r="S75" s="1031"/>
      <c r="T75" s="1033" t="s">
        <v>323</v>
      </c>
      <c r="U75" s="411" t="s">
        <v>238</v>
      </c>
      <c r="V75" s="1033" t="s">
        <v>323</v>
      </c>
      <c r="W75" s="411" t="s">
        <v>238</v>
      </c>
      <c r="X75" s="1033" t="s">
        <v>323</v>
      </c>
      <c r="Y75" s="411"/>
      <c r="Z75" s="411"/>
    </row>
    <row r="76" spans="1:26" s="575" customFormat="1" ht="50.1" customHeight="1" x14ac:dyDescent="0.2">
      <c r="A76" s="405"/>
      <c r="B76" s="409" t="s">
        <v>324</v>
      </c>
      <c r="C76" s="1031">
        <v>18</v>
      </c>
      <c r="D76" s="1032" t="s">
        <v>325</v>
      </c>
      <c r="E76" s="1009" t="s">
        <v>315</v>
      </c>
      <c r="G76" s="1016">
        <v>0</v>
      </c>
      <c r="H76" s="1009" t="s">
        <v>238</v>
      </c>
      <c r="I76" s="1016">
        <v>0</v>
      </c>
      <c r="J76" s="1009" t="s">
        <v>238</v>
      </c>
      <c r="K76" s="1020">
        <v>0.12</v>
      </c>
      <c r="L76" s="315" t="s">
        <v>234</v>
      </c>
      <c r="M76" s="1020">
        <v>0.11</v>
      </c>
      <c r="N76" s="315" t="s">
        <v>234</v>
      </c>
      <c r="O76" s="1020">
        <v>0.04</v>
      </c>
      <c r="P76" s="315" t="s">
        <v>219</v>
      </c>
      <c r="Q76" s="1020">
        <v>0.02</v>
      </c>
      <c r="R76" s="849" t="s">
        <v>219</v>
      </c>
      <c r="S76" s="411">
        <v>4.4999999999999998E-2</v>
      </c>
      <c r="T76" s="1064" t="s">
        <v>236</v>
      </c>
      <c r="U76" s="411">
        <v>1.99</v>
      </c>
      <c r="V76" s="1064" t="s">
        <v>236</v>
      </c>
      <c r="W76" s="411">
        <v>0.28000000000000003</v>
      </c>
      <c r="X76" s="1106" t="s">
        <v>236</v>
      </c>
      <c r="Y76" s="411">
        <v>0.4</v>
      </c>
      <c r="Z76" s="1106" t="s">
        <v>236</v>
      </c>
    </row>
    <row r="77" spans="1:26" s="575" customFormat="1" ht="50.1" customHeight="1" x14ac:dyDescent="0.2">
      <c r="A77" s="405"/>
      <c r="B77" s="409" t="s">
        <v>326</v>
      </c>
      <c r="C77" s="1031">
        <v>17</v>
      </c>
      <c r="D77" s="1032" t="s">
        <v>327</v>
      </c>
      <c r="E77" s="1009" t="s">
        <v>315</v>
      </c>
      <c r="G77" s="1016">
        <v>0</v>
      </c>
      <c r="H77" s="1009" t="s">
        <v>238</v>
      </c>
      <c r="I77" s="1016">
        <v>2</v>
      </c>
      <c r="J77" s="315" t="s">
        <v>234</v>
      </c>
      <c r="K77" s="1016">
        <v>1</v>
      </c>
      <c r="L77" s="315" t="s">
        <v>219</v>
      </c>
      <c r="M77" s="1016">
        <v>4</v>
      </c>
      <c r="N77" s="1061" t="s">
        <v>236</v>
      </c>
      <c r="O77" s="1016">
        <v>15</v>
      </c>
      <c r="P77" s="1061" t="s">
        <v>236</v>
      </c>
      <c r="Q77" s="1016">
        <v>15</v>
      </c>
      <c r="R77" s="1061" t="s">
        <v>236</v>
      </c>
      <c r="S77" s="411">
        <v>15</v>
      </c>
      <c r="T77" s="1064" t="s">
        <v>236</v>
      </c>
      <c r="U77" s="411">
        <v>12</v>
      </c>
      <c r="V77" s="1064" t="s">
        <v>236</v>
      </c>
      <c r="W77" s="411">
        <v>3</v>
      </c>
      <c r="X77" s="1106" t="s">
        <v>236</v>
      </c>
      <c r="Y77" s="411">
        <v>4</v>
      </c>
      <c r="Z77" s="1106" t="s">
        <v>236</v>
      </c>
    </row>
    <row r="78" spans="1:26" s="575" customFormat="1" ht="50.1" customHeight="1" x14ac:dyDescent="0.2">
      <c r="A78" s="405"/>
      <c r="B78" s="409" t="s">
        <v>328</v>
      </c>
      <c r="C78" s="365">
        <v>18</v>
      </c>
      <c r="D78" s="375" t="s">
        <v>329</v>
      </c>
      <c r="E78" s="304" t="s">
        <v>315</v>
      </c>
      <c r="F78" s="405"/>
      <c r="G78" s="305">
        <v>25</v>
      </c>
      <c r="H78" s="1061" t="s">
        <v>236</v>
      </c>
      <c r="I78" s="305">
        <v>13</v>
      </c>
      <c r="J78" s="304" t="s">
        <v>219</v>
      </c>
      <c r="K78" s="305">
        <v>13</v>
      </c>
      <c r="L78" s="304" t="s">
        <v>219</v>
      </c>
      <c r="M78" s="305">
        <v>15</v>
      </c>
      <c r="N78" s="304" t="s">
        <v>219</v>
      </c>
      <c r="O78" s="305">
        <v>0</v>
      </c>
      <c r="P78" s="304" t="s">
        <v>238</v>
      </c>
      <c r="Q78" s="305">
        <v>8</v>
      </c>
      <c r="R78" s="850" t="s">
        <v>219</v>
      </c>
      <c r="S78" s="365">
        <v>9</v>
      </c>
      <c r="T78" s="850" t="s">
        <v>219</v>
      </c>
      <c r="U78" s="365">
        <v>8</v>
      </c>
      <c r="V78" s="850" t="s">
        <v>219</v>
      </c>
      <c r="W78" s="1017">
        <v>10</v>
      </c>
      <c r="X78" s="850" t="s">
        <v>219</v>
      </c>
      <c r="Y78" s="1017">
        <v>9</v>
      </c>
      <c r="Z78" s="850" t="s">
        <v>219</v>
      </c>
    </row>
    <row r="79" spans="1:26" s="575" customFormat="1" ht="50.1" customHeight="1" x14ac:dyDescent="0.2">
      <c r="A79" s="405"/>
      <c r="B79" s="409" t="s">
        <v>330</v>
      </c>
      <c r="C79" s="365">
        <v>19</v>
      </c>
      <c r="D79" s="375" t="s">
        <v>331</v>
      </c>
      <c r="E79" s="304" t="s">
        <v>315</v>
      </c>
      <c r="F79" s="405"/>
      <c r="G79" s="305">
        <v>1719</v>
      </c>
      <c r="H79" s="304" t="s">
        <v>219</v>
      </c>
      <c r="I79" s="305">
        <v>1638</v>
      </c>
      <c r="J79" s="304" t="s">
        <v>219</v>
      </c>
      <c r="K79" s="305">
        <v>1438</v>
      </c>
      <c r="L79" s="304" t="s">
        <v>219</v>
      </c>
      <c r="M79" s="305">
        <v>3135</v>
      </c>
      <c r="N79" s="304" t="s">
        <v>219</v>
      </c>
      <c r="O79" s="305">
        <v>1013</v>
      </c>
      <c r="P79" s="315" t="s">
        <v>234</v>
      </c>
      <c r="Q79" s="305">
        <v>1800</v>
      </c>
      <c r="R79" s="850" t="s">
        <v>219</v>
      </c>
      <c r="S79" s="365">
        <v>2088</v>
      </c>
      <c r="T79" s="849" t="s">
        <v>234</v>
      </c>
      <c r="U79" s="1017" t="s">
        <v>238</v>
      </c>
      <c r="V79" s="1017"/>
      <c r="W79" s="1017" t="s">
        <v>238</v>
      </c>
      <c r="X79" s="1017"/>
      <c r="Y79" s="411"/>
      <c r="Z79" s="411" t="s">
        <v>238</v>
      </c>
    </row>
    <row r="80" spans="1:26" s="575" customFormat="1" x14ac:dyDescent="0.2">
      <c r="A80" s="405"/>
      <c r="B80" s="405"/>
      <c r="C80" s="380"/>
      <c r="D80" s="506"/>
      <c r="E80" s="506"/>
      <c r="F80" s="405"/>
      <c r="G80" s="1284"/>
      <c r="H80" s="506"/>
      <c r="I80" s="405"/>
      <c r="J80" s="506"/>
      <c r="K80" s="405"/>
      <c r="L80" s="506"/>
      <c r="M80" s="405"/>
      <c r="N80" s="506"/>
      <c r="O80" s="405"/>
      <c r="P80" s="506"/>
      <c r="Q80" s="405"/>
      <c r="R80" s="405"/>
      <c r="S80" s="380"/>
      <c r="T80" s="405"/>
      <c r="U80" s="380"/>
      <c r="W80" s="951"/>
      <c r="Y80" s="951"/>
      <c r="Z80" s="951"/>
    </row>
    <row r="91" spans="15:15" x14ac:dyDescent="0.2">
      <c r="O91" s="280">
        <f>640/756*100</f>
        <v>84.656084656084658</v>
      </c>
    </row>
  </sheetData>
  <mergeCells count="67">
    <mergeCell ref="B11:P11"/>
    <mergeCell ref="I15:J15"/>
    <mergeCell ref="D15:D16"/>
    <mergeCell ref="S31:T31"/>
    <mergeCell ref="D13:J13"/>
    <mergeCell ref="B15:B16"/>
    <mergeCell ref="K15:L15"/>
    <mergeCell ref="M15:N15"/>
    <mergeCell ref="D3:O3"/>
    <mergeCell ref="D5:O5"/>
    <mergeCell ref="D6:O6"/>
    <mergeCell ref="B9:D9"/>
    <mergeCell ref="E9:F9"/>
    <mergeCell ref="G9:P9"/>
    <mergeCell ref="W31:X31"/>
    <mergeCell ref="G15:H15"/>
    <mergeCell ref="I49:J49"/>
    <mergeCell ref="U49:V49"/>
    <mergeCell ref="S49:T49"/>
    <mergeCell ref="U15:V15"/>
    <mergeCell ref="D47:I47"/>
    <mergeCell ref="O15:P15"/>
    <mergeCell ref="S15:T15"/>
    <mergeCell ref="K49:L49"/>
    <mergeCell ref="U31:V31"/>
    <mergeCell ref="Y15:Z15"/>
    <mergeCell ref="B31:B32"/>
    <mergeCell ref="C31:C32"/>
    <mergeCell ref="D31:D32"/>
    <mergeCell ref="E31:E32"/>
    <mergeCell ref="G31:H31"/>
    <mergeCell ref="Q15:R15"/>
    <mergeCell ref="E15:E16"/>
    <mergeCell ref="C15:C16"/>
    <mergeCell ref="O31:P31"/>
    <mergeCell ref="Y31:Z31"/>
    <mergeCell ref="Q31:R31"/>
    <mergeCell ref="I31:J31"/>
    <mergeCell ref="K31:L31"/>
    <mergeCell ref="M31:N31"/>
    <mergeCell ref="W15:X15"/>
    <mergeCell ref="B49:B50"/>
    <mergeCell ref="C49:C50"/>
    <mergeCell ref="D49:D50"/>
    <mergeCell ref="E49:E50"/>
    <mergeCell ref="G49:H49"/>
    <mergeCell ref="B57:B58"/>
    <mergeCell ref="C57:C58"/>
    <mergeCell ref="D57:D58"/>
    <mergeCell ref="E57:E58"/>
    <mergeCell ref="G57:H57"/>
    <mergeCell ref="I57:J57"/>
    <mergeCell ref="Y57:Z57"/>
    <mergeCell ref="D30:N30"/>
    <mergeCell ref="Y49:Z49"/>
    <mergeCell ref="K57:L57"/>
    <mergeCell ref="M57:N57"/>
    <mergeCell ref="O57:P57"/>
    <mergeCell ref="M49:N49"/>
    <mergeCell ref="O49:P49"/>
    <mergeCell ref="Q49:R49"/>
    <mergeCell ref="Q57:R57"/>
    <mergeCell ref="S57:T57"/>
    <mergeCell ref="U57:V57"/>
    <mergeCell ref="W49:X49"/>
    <mergeCell ref="W57:X57"/>
    <mergeCell ref="D55:I55"/>
  </mergeCells>
  <conditionalFormatting sqref="H20 J17:J20 H27 J26:J28 H22">
    <cfRule type="cellIs" dxfId="4356" priority="8934" stopIfTrue="1" operator="equal">
      <formula>$P$6</formula>
    </cfRule>
    <cfRule type="cellIs" dxfId="4355" priority="8935" stopIfTrue="1" operator="equal">
      <formula>$P$4</formula>
    </cfRule>
    <cfRule type="cellIs" dxfId="4354" priority="8936" stopIfTrue="1" operator="equal">
      <formula>$P$8</formula>
    </cfRule>
  </conditionalFormatting>
  <conditionalFormatting sqref="H20 H27 H22">
    <cfRule type="expression" dxfId="4353" priority="8937" stopIfTrue="1">
      <formula>LEN(TRIM(H20))=0</formula>
    </cfRule>
    <cfRule type="cellIs" dxfId="4352" priority="8938" stopIfTrue="1" operator="equal">
      <formula>" "</formula>
    </cfRule>
    <cfRule type="cellIs" dxfId="4351" priority="8939" stopIfTrue="1" operator="lessThan">
      <formula>19</formula>
    </cfRule>
  </conditionalFormatting>
  <conditionalFormatting sqref="J17:J20 J26:J28">
    <cfRule type="cellIs" dxfId="4350" priority="8943" stopIfTrue="1" operator="lessThan">
      <formula>19</formula>
    </cfRule>
    <cfRule type="cellIs" dxfId="4349" priority="8944" stopIfTrue="1" operator="between">
      <formula>49</formula>
      <formula>20</formula>
    </cfRule>
    <cfRule type="cellIs" dxfId="4348" priority="8945" stopIfTrue="1" operator="greaterThan">
      <formula>50</formula>
    </cfRule>
  </conditionalFormatting>
  <conditionalFormatting sqref="J17:J20 J26:J28">
    <cfRule type="expression" dxfId="4347" priority="8958" stopIfTrue="1">
      <formula>LEN(TRIM(J17))=0</formula>
    </cfRule>
    <cfRule type="cellIs" dxfId="4346" priority="8959" stopIfTrue="1" operator="equal">
      <formula>" "</formula>
    </cfRule>
    <cfRule type="cellIs" dxfId="4345" priority="8960" stopIfTrue="1" operator="lessThan">
      <formula>19</formula>
    </cfRule>
  </conditionalFormatting>
  <conditionalFormatting sqref="J17:J20 J26:J28">
    <cfRule type="expression" dxfId="4344" priority="8976" stopIfTrue="1">
      <formula>LEN(TRIM(J17))=0</formula>
    </cfRule>
    <cfRule type="cellIs" dxfId="4343" priority="8977" stopIfTrue="1" operator="equal">
      <formula>" "</formula>
    </cfRule>
    <cfRule type="cellIs" dxfId="4342" priority="8978" stopIfTrue="1" operator="lessThan">
      <formula>19</formula>
    </cfRule>
  </conditionalFormatting>
  <conditionalFormatting sqref="J17:J20 J26:J28">
    <cfRule type="expression" dxfId="4341" priority="8988" stopIfTrue="1">
      <formula>LEN(TRIM(J17))=0</formula>
    </cfRule>
    <cfRule type="cellIs" dxfId="4340" priority="8989" stopIfTrue="1" operator="equal">
      <formula>" "</formula>
    </cfRule>
    <cfRule type="cellIs" dxfId="4339" priority="8990" stopIfTrue="1" operator="lessThan">
      <formula>19</formula>
    </cfRule>
  </conditionalFormatting>
  <conditionalFormatting sqref="J17:J20 J26:J28">
    <cfRule type="expression" dxfId="4338" priority="9000" stopIfTrue="1">
      <formula>LEN(TRIM(J17))=0</formula>
    </cfRule>
    <cfRule type="cellIs" dxfId="4337" priority="9001" stopIfTrue="1" operator="equal">
      <formula>" "</formula>
    </cfRule>
    <cfRule type="cellIs" dxfId="4336" priority="9002" stopIfTrue="1" operator="lessThan">
      <formula>19</formula>
    </cfRule>
  </conditionalFormatting>
  <conditionalFormatting sqref="H20 H27 H22">
    <cfRule type="expression" dxfId="4335" priority="9012" stopIfTrue="1">
      <formula>LEN(TRIM(H20))=0</formula>
    </cfRule>
  </conditionalFormatting>
  <conditionalFormatting sqref="J17:J20 J26:J28">
    <cfRule type="expression" dxfId="4334" priority="8919" stopIfTrue="1">
      <formula>LEN(TRIM(J17))=0</formula>
    </cfRule>
    <cfRule type="cellIs" dxfId="4333" priority="8920" stopIfTrue="1" operator="equal">
      <formula>" "</formula>
    </cfRule>
    <cfRule type="cellIs" dxfId="4332" priority="8921" stopIfTrue="1" operator="lessThan">
      <formula>19</formula>
    </cfRule>
  </conditionalFormatting>
  <conditionalFormatting sqref="J17:J20 J26:J28">
    <cfRule type="expression" dxfId="4331" priority="9013" stopIfTrue="1">
      <formula>LEN(TRIM(J17))=0</formula>
    </cfRule>
  </conditionalFormatting>
  <conditionalFormatting sqref="H20 H27 H22">
    <cfRule type="expression" dxfId="4330" priority="9017" stopIfTrue="1">
      <formula>LEN(TRIM(H20))=0</formula>
    </cfRule>
  </conditionalFormatting>
  <conditionalFormatting sqref="J17:J20 J26:J28">
    <cfRule type="expression" dxfId="4329" priority="8787" stopIfTrue="1">
      <formula>LEN(TRIM(J17))=0</formula>
    </cfRule>
    <cfRule type="cellIs" dxfId="4328" priority="8788" stopIfTrue="1" operator="equal">
      <formula>" "</formula>
    </cfRule>
    <cfRule type="cellIs" dxfId="4327" priority="8789" stopIfTrue="1" operator="lessThan">
      <formula>19</formula>
    </cfRule>
  </conditionalFormatting>
  <conditionalFormatting sqref="J17:J20 J26:J28">
    <cfRule type="expression" dxfId="4326" priority="8790" stopIfTrue="1">
      <formula>LEN(TRIM(J17))=0</formula>
    </cfRule>
  </conditionalFormatting>
  <conditionalFormatting sqref="J17:J20 J26:J28">
    <cfRule type="expression" dxfId="4325" priority="9018" stopIfTrue="1">
      <formula>LEN(TRIM(J17))=0</formula>
    </cfRule>
  </conditionalFormatting>
  <conditionalFormatting sqref="J17:J20 J26:J28">
    <cfRule type="expression" dxfId="4324" priority="8757" stopIfTrue="1">
      <formula>LEN(TRIM(J17))=0</formula>
    </cfRule>
    <cfRule type="cellIs" dxfId="4323" priority="8758" stopIfTrue="1" operator="equal">
      <formula>" "</formula>
    </cfRule>
    <cfRule type="cellIs" dxfId="4322" priority="8759" stopIfTrue="1" operator="lessThan">
      <formula>19</formula>
    </cfRule>
  </conditionalFormatting>
  <conditionalFormatting sqref="J17:J20 J26:J28">
    <cfRule type="expression" dxfId="4321" priority="8760" stopIfTrue="1">
      <formula>LEN(TRIM(J17))=0</formula>
    </cfRule>
  </conditionalFormatting>
  <conditionalFormatting sqref="J17:J20 J26:J28">
    <cfRule type="expression" dxfId="4320" priority="9024" stopIfTrue="1">
      <formula>LEN(TRIM(J17))=0</formula>
    </cfRule>
  </conditionalFormatting>
  <conditionalFormatting sqref="H23">
    <cfRule type="cellIs" dxfId="4319" priority="8682" stopIfTrue="1" operator="equal">
      <formula>$P$6</formula>
    </cfRule>
    <cfRule type="cellIs" dxfId="4318" priority="8683" stopIfTrue="1" operator="equal">
      <formula>$P$4</formula>
    </cfRule>
    <cfRule type="cellIs" dxfId="4317" priority="8684" stopIfTrue="1" operator="equal">
      <formula>$P$8</formula>
    </cfRule>
  </conditionalFormatting>
  <conditionalFormatting sqref="H23">
    <cfRule type="expression" dxfId="4316" priority="8685" stopIfTrue="1">
      <formula>LEN(TRIM(H23))=0</formula>
    </cfRule>
    <cfRule type="cellIs" dxfId="4315" priority="8686" stopIfTrue="1" operator="equal">
      <formula>" "</formula>
    </cfRule>
    <cfRule type="cellIs" dxfId="4314" priority="8687" stopIfTrue="1" operator="lessThan">
      <formula>19</formula>
    </cfRule>
  </conditionalFormatting>
  <conditionalFormatting sqref="H23">
    <cfRule type="colorScale" priority="8681">
      <colorScale>
        <cfvo type="min"/>
        <cfvo type="max"/>
        <color rgb="FFFF7128"/>
        <color rgb="FFFFEF9C"/>
      </colorScale>
    </cfRule>
  </conditionalFormatting>
  <conditionalFormatting sqref="H23">
    <cfRule type="expression" dxfId="4313" priority="8736" stopIfTrue="1">
      <formula>LEN(TRIM(H23))=0</formula>
    </cfRule>
  </conditionalFormatting>
  <conditionalFormatting sqref="H23">
    <cfRule type="expression" dxfId="4312" priority="9028" stopIfTrue="1">
      <formula>LEN(TRIM(H23))=0</formula>
    </cfRule>
  </conditionalFormatting>
  <conditionalFormatting sqref="H17">
    <cfRule type="cellIs" dxfId="4311" priority="8455" stopIfTrue="1" operator="equal">
      <formula>$P$6</formula>
    </cfRule>
    <cfRule type="cellIs" dxfId="4310" priority="8456" stopIfTrue="1" operator="equal">
      <formula>$P$4</formula>
    </cfRule>
    <cfRule type="cellIs" dxfId="4309" priority="8457" stopIfTrue="1" operator="equal">
      <formula>$P$8</formula>
    </cfRule>
  </conditionalFormatting>
  <conditionalFormatting sqref="H17">
    <cfRule type="expression" dxfId="4308" priority="8458" stopIfTrue="1">
      <formula>LEN(TRIM(H17))=0</formula>
    </cfRule>
    <cfRule type="cellIs" dxfId="4307" priority="8459" stopIfTrue="1" operator="equal">
      <formula>" "</formula>
    </cfRule>
    <cfRule type="cellIs" dxfId="4306" priority="8460" stopIfTrue="1" operator="lessThan">
      <formula>19</formula>
    </cfRule>
  </conditionalFormatting>
  <conditionalFormatting sqref="H17">
    <cfRule type="colorScale" priority="8454">
      <colorScale>
        <cfvo type="min"/>
        <cfvo type="max"/>
        <color rgb="FFFF7128"/>
        <color rgb="FFFFEF9C"/>
      </colorScale>
    </cfRule>
  </conditionalFormatting>
  <conditionalFormatting sqref="H17">
    <cfRule type="expression" dxfId="4305" priority="8461" stopIfTrue="1">
      <formula>LEN(TRIM(H17))=0</formula>
    </cfRule>
  </conditionalFormatting>
  <conditionalFormatting sqref="H17">
    <cfRule type="expression" dxfId="4304" priority="8462" stopIfTrue="1">
      <formula>LEN(TRIM(H17))=0</formula>
    </cfRule>
  </conditionalFormatting>
  <conditionalFormatting sqref="H18">
    <cfRule type="cellIs" dxfId="4303" priority="8281" stopIfTrue="1" operator="equal">
      <formula>$P$6</formula>
    </cfRule>
    <cfRule type="cellIs" dxfId="4302" priority="8282" stopIfTrue="1" operator="equal">
      <formula>$P$4</formula>
    </cfRule>
    <cfRule type="cellIs" dxfId="4301" priority="8283" stopIfTrue="1" operator="equal">
      <formula>$P$8</formula>
    </cfRule>
  </conditionalFormatting>
  <conditionalFormatting sqref="H18">
    <cfRule type="expression" dxfId="4300" priority="8284" stopIfTrue="1">
      <formula>LEN(TRIM(H18))=0</formula>
    </cfRule>
    <cfRule type="cellIs" dxfId="4299" priority="8285" stopIfTrue="1" operator="equal">
      <formula>" "</formula>
    </cfRule>
    <cfRule type="cellIs" dxfId="4298" priority="8286" stopIfTrue="1" operator="lessThan">
      <formula>19</formula>
    </cfRule>
  </conditionalFormatting>
  <conditionalFormatting sqref="H18">
    <cfRule type="colorScale" priority="8280">
      <colorScale>
        <cfvo type="min"/>
        <cfvo type="max"/>
        <color rgb="FFFF7128"/>
        <color rgb="FFFFEF9C"/>
      </colorScale>
    </cfRule>
  </conditionalFormatting>
  <conditionalFormatting sqref="H18">
    <cfRule type="expression" dxfId="4297" priority="8287" stopIfTrue="1">
      <formula>LEN(TRIM(H18))=0</formula>
    </cfRule>
  </conditionalFormatting>
  <conditionalFormatting sqref="H18">
    <cfRule type="expression" dxfId="4296" priority="8288" stopIfTrue="1">
      <formula>LEN(TRIM(H18))=0</formula>
    </cfRule>
  </conditionalFormatting>
  <conditionalFormatting sqref="N17:N19 L19 L21 N21:N22 L26:L28 N25:N28">
    <cfRule type="cellIs" dxfId="4295" priority="8215" stopIfTrue="1" operator="equal">
      <formula>$P$6</formula>
    </cfRule>
    <cfRule type="cellIs" dxfId="4294" priority="8216" stopIfTrue="1" operator="equal">
      <formula>$P$4</formula>
    </cfRule>
    <cfRule type="cellIs" dxfId="4293" priority="8217" stopIfTrue="1" operator="equal">
      <formula>$P$8</formula>
    </cfRule>
  </conditionalFormatting>
  <conditionalFormatting sqref="L19 L21 L26:L28">
    <cfRule type="expression" dxfId="4292" priority="8218" stopIfTrue="1">
      <formula>LEN(TRIM(L19))=0</formula>
    </cfRule>
    <cfRule type="cellIs" dxfId="4291" priority="8219" stopIfTrue="1" operator="equal">
      <formula>" "</formula>
    </cfRule>
    <cfRule type="cellIs" dxfId="4290" priority="8220" stopIfTrue="1" operator="lessThan">
      <formula>19</formula>
    </cfRule>
  </conditionalFormatting>
  <conditionalFormatting sqref="N17:N19 N21:N22 N25:N28">
    <cfRule type="cellIs" dxfId="4289" priority="8221" stopIfTrue="1" operator="lessThan">
      <formula>19</formula>
    </cfRule>
    <cfRule type="cellIs" dxfId="4288" priority="8222" stopIfTrue="1" operator="between">
      <formula>49</formula>
      <formula>20</formula>
    </cfRule>
    <cfRule type="cellIs" dxfId="4287" priority="8223" stopIfTrue="1" operator="greaterThan">
      <formula>50</formula>
    </cfRule>
  </conditionalFormatting>
  <conditionalFormatting sqref="N17:N19 N21:N22 N25:N28">
    <cfRule type="expression" dxfId="4286" priority="8224" stopIfTrue="1">
      <formula>LEN(TRIM(N17))=0</formula>
    </cfRule>
    <cfRule type="cellIs" dxfId="4285" priority="8225" stopIfTrue="1" operator="equal">
      <formula>" "</formula>
    </cfRule>
    <cfRule type="cellIs" dxfId="4284" priority="8226" stopIfTrue="1" operator="lessThan">
      <formula>19</formula>
    </cfRule>
  </conditionalFormatting>
  <conditionalFormatting sqref="N17:N19 N21:N22 N25:N28">
    <cfRule type="expression" dxfId="4283" priority="8227" stopIfTrue="1">
      <formula>LEN(TRIM(N17))=0</formula>
    </cfRule>
    <cfRule type="cellIs" dxfId="4282" priority="8228" stopIfTrue="1" operator="equal">
      <formula>" "</formula>
    </cfRule>
    <cfRule type="cellIs" dxfId="4281" priority="8229" stopIfTrue="1" operator="lessThan">
      <formula>19</formula>
    </cfRule>
  </conditionalFormatting>
  <conditionalFormatting sqref="N17:N19 N21:N22 N25:N28">
    <cfRule type="expression" dxfId="4280" priority="8230" stopIfTrue="1">
      <formula>LEN(TRIM(N17))=0</formula>
    </cfRule>
    <cfRule type="cellIs" dxfId="4279" priority="8231" stopIfTrue="1" operator="equal">
      <formula>" "</formula>
    </cfRule>
    <cfRule type="cellIs" dxfId="4278" priority="8232" stopIfTrue="1" operator="lessThan">
      <formula>19</formula>
    </cfRule>
  </conditionalFormatting>
  <conditionalFormatting sqref="N17:N19 N21:N22 N25:N28">
    <cfRule type="expression" dxfId="4277" priority="8233" stopIfTrue="1">
      <formula>LEN(TRIM(N17))=0</formula>
    </cfRule>
    <cfRule type="cellIs" dxfId="4276" priority="8234" stopIfTrue="1" operator="equal">
      <formula>" "</formula>
    </cfRule>
    <cfRule type="cellIs" dxfId="4275" priority="8235" stopIfTrue="1" operator="lessThan">
      <formula>19</formula>
    </cfRule>
  </conditionalFormatting>
  <conditionalFormatting sqref="L19 L21 L26:L28">
    <cfRule type="expression" dxfId="4274" priority="8236" stopIfTrue="1">
      <formula>LEN(TRIM(L19))=0</formula>
    </cfRule>
  </conditionalFormatting>
  <conditionalFormatting sqref="N17:N19 N21:N22 N25:N28">
    <cfRule type="expression" dxfId="4273" priority="8210" stopIfTrue="1">
      <formula>LEN(TRIM(N17))=0</formula>
    </cfRule>
    <cfRule type="cellIs" dxfId="4272" priority="8211" stopIfTrue="1" operator="equal">
      <formula>" "</formula>
    </cfRule>
    <cfRule type="cellIs" dxfId="4271" priority="8212" stopIfTrue="1" operator="lessThan">
      <formula>19</formula>
    </cfRule>
  </conditionalFormatting>
  <conditionalFormatting sqref="N17:N19 N21:N22 N25:N28">
    <cfRule type="expression" dxfId="4270" priority="8237" stopIfTrue="1">
      <formula>LEN(TRIM(N17))=0</formula>
    </cfRule>
  </conditionalFormatting>
  <conditionalFormatting sqref="L19 L21 L26:L28">
    <cfRule type="expression" dxfId="4269" priority="8238" stopIfTrue="1">
      <formula>LEN(TRIM(L19))=0</formula>
    </cfRule>
  </conditionalFormatting>
  <conditionalFormatting sqref="N17:N19 N21:N22 N25:N28">
    <cfRule type="expression" dxfId="4268" priority="8205" stopIfTrue="1">
      <formula>LEN(TRIM(N17))=0</formula>
    </cfRule>
    <cfRule type="cellIs" dxfId="4267" priority="8206" stopIfTrue="1" operator="equal">
      <formula>" "</formula>
    </cfRule>
    <cfRule type="cellIs" dxfId="4266" priority="8207" stopIfTrue="1" operator="lessThan">
      <formula>19</formula>
    </cfRule>
  </conditionalFormatting>
  <conditionalFormatting sqref="N17:N19 N21:N22 N25:N28">
    <cfRule type="expression" dxfId="4265" priority="8208" stopIfTrue="1">
      <formula>LEN(TRIM(N17))=0</formula>
    </cfRule>
  </conditionalFormatting>
  <conditionalFormatting sqref="N17:N19 N21:N22 N25:N28">
    <cfRule type="expression" dxfId="4264" priority="8239" stopIfTrue="1">
      <formula>LEN(TRIM(N17))=0</formula>
    </cfRule>
  </conditionalFormatting>
  <conditionalFormatting sqref="N17:N19 N21:N22 N25:N28">
    <cfRule type="expression" dxfId="4263" priority="8200" stopIfTrue="1">
      <formula>LEN(TRIM(N17))=0</formula>
    </cfRule>
    <cfRule type="cellIs" dxfId="4262" priority="8201" stopIfTrue="1" operator="equal">
      <formula>" "</formula>
    </cfRule>
    <cfRule type="cellIs" dxfId="4261" priority="8202" stopIfTrue="1" operator="lessThan">
      <formula>19</formula>
    </cfRule>
  </conditionalFormatting>
  <conditionalFormatting sqref="N17:N19 N21:N22 N25:N28">
    <cfRule type="expression" dxfId="4260" priority="8203" stopIfTrue="1">
      <formula>LEN(TRIM(N17))=0</formula>
    </cfRule>
  </conditionalFormatting>
  <conditionalFormatting sqref="N17:N19 N21:N22 N25:N28">
    <cfRule type="expression" dxfId="4259" priority="8240" stopIfTrue="1">
      <formula>LEN(TRIM(N17))=0</formula>
    </cfRule>
  </conditionalFormatting>
  <conditionalFormatting sqref="N20">
    <cfRule type="expression" dxfId="4258" priority="8122" stopIfTrue="1">
      <formula>LEN(TRIM(N20))=0</formula>
    </cfRule>
    <cfRule type="cellIs" dxfId="4257" priority="8123" stopIfTrue="1" operator="equal">
      <formula>" "</formula>
    </cfRule>
    <cfRule type="cellIs" dxfId="4256" priority="8124" stopIfTrue="1" operator="lessThan">
      <formula>19</formula>
    </cfRule>
  </conditionalFormatting>
  <conditionalFormatting sqref="L17">
    <cfRule type="cellIs" dxfId="4255" priority="8152" stopIfTrue="1" operator="equal">
      <formula>$P$6</formula>
    </cfRule>
    <cfRule type="cellIs" dxfId="4254" priority="8153" stopIfTrue="1" operator="equal">
      <formula>$P$4</formula>
    </cfRule>
    <cfRule type="cellIs" dxfId="4253" priority="8154" stopIfTrue="1" operator="equal">
      <formula>$P$8</formula>
    </cfRule>
  </conditionalFormatting>
  <conditionalFormatting sqref="L17">
    <cfRule type="expression" dxfId="4252" priority="8155" stopIfTrue="1">
      <formula>LEN(TRIM(L17))=0</formula>
    </cfRule>
    <cfRule type="cellIs" dxfId="4251" priority="8156" stopIfTrue="1" operator="equal">
      <formula>" "</formula>
    </cfRule>
    <cfRule type="cellIs" dxfId="4250" priority="8157" stopIfTrue="1" operator="lessThan">
      <formula>19</formula>
    </cfRule>
  </conditionalFormatting>
  <conditionalFormatting sqref="L17">
    <cfRule type="colorScale" priority="8151">
      <colorScale>
        <cfvo type="min"/>
        <cfvo type="max"/>
        <color rgb="FFFF7128"/>
        <color rgb="FFFFEF9C"/>
      </colorScale>
    </cfRule>
  </conditionalFormatting>
  <conditionalFormatting sqref="L17">
    <cfRule type="expression" dxfId="4249" priority="8158" stopIfTrue="1">
      <formula>LEN(TRIM(L17))=0</formula>
    </cfRule>
  </conditionalFormatting>
  <conditionalFormatting sqref="L17">
    <cfRule type="expression" dxfId="4248" priority="8159" stopIfTrue="1">
      <formula>LEN(TRIM(L17))=0</formula>
    </cfRule>
  </conditionalFormatting>
  <conditionalFormatting sqref="L18">
    <cfRule type="cellIs" dxfId="4247" priority="8143" stopIfTrue="1" operator="equal">
      <formula>$P$6</formula>
    </cfRule>
    <cfRule type="cellIs" dxfId="4246" priority="8144" stopIfTrue="1" operator="equal">
      <formula>$P$4</formula>
    </cfRule>
    <cfRule type="cellIs" dxfId="4245" priority="8145" stopIfTrue="1" operator="equal">
      <formula>$P$8</formula>
    </cfRule>
  </conditionalFormatting>
  <conditionalFormatting sqref="L18">
    <cfRule type="expression" dxfId="4244" priority="8146" stopIfTrue="1">
      <formula>LEN(TRIM(L18))=0</formula>
    </cfRule>
    <cfRule type="cellIs" dxfId="4243" priority="8147" stopIfTrue="1" operator="equal">
      <formula>" "</formula>
    </cfRule>
    <cfRule type="cellIs" dxfId="4242" priority="8148" stopIfTrue="1" operator="lessThan">
      <formula>19</formula>
    </cfRule>
  </conditionalFormatting>
  <conditionalFormatting sqref="L18">
    <cfRule type="colorScale" priority="8142">
      <colorScale>
        <cfvo type="min"/>
        <cfvo type="max"/>
        <color rgb="FFFF7128"/>
        <color rgb="FFFFEF9C"/>
      </colorScale>
    </cfRule>
  </conditionalFormatting>
  <conditionalFormatting sqref="L18">
    <cfRule type="expression" dxfId="4241" priority="8149" stopIfTrue="1">
      <formula>LEN(TRIM(L18))=0</formula>
    </cfRule>
  </conditionalFormatting>
  <conditionalFormatting sqref="L18">
    <cfRule type="expression" dxfId="4240" priority="8150" stopIfTrue="1">
      <formula>LEN(TRIM(L18))=0</formula>
    </cfRule>
  </conditionalFormatting>
  <conditionalFormatting sqref="J20">
    <cfRule type="expression" dxfId="4239" priority="8137" stopIfTrue="1">
      <formula>LEN(TRIM(J20))=0</formula>
    </cfRule>
    <cfRule type="cellIs" dxfId="4238" priority="8138" stopIfTrue="1" operator="equal">
      <formula>" "</formula>
    </cfRule>
    <cfRule type="cellIs" dxfId="4237" priority="8139" stopIfTrue="1" operator="lessThan">
      <formula>19</formula>
    </cfRule>
  </conditionalFormatting>
  <conditionalFormatting sqref="J20">
    <cfRule type="colorScale" priority="8136">
      <colorScale>
        <cfvo type="min"/>
        <cfvo type="max"/>
        <color rgb="FFFF7128"/>
        <color rgb="FFFFEF9C"/>
      </colorScale>
    </cfRule>
  </conditionalFormatting>
  <conditionalFormatting sqref="J20">
    <cfRule type="expression" dxfId="4236" priority="8140" stopIfTrue="1">
      <formula>LEN(TRIM(J20))=0</formula>
    </cfRule>
  </conditionalFormatting>
  <conditionalFormatting sqref="J20">
    <cfRule type="expression" dxfId="4235" priority="8141" stopIfTrue="1">
      <formula>LEN(TRIM(J20))=0</formula>
    </cfRule>
  </conditionalFormatting>
  <conditionalFormatting sqref="L20">
    <cfRule type="cellIs" dxfId="4234" priority="8128" stopIfTrue="1" operator="equal">
      <formula>$P$6</formula>
    </cfRule>
    <cfRule type="cellIs" dxfId="4233" priority="8129" stopIfTrue="1" operator="equal">
      <formula>$P$4</formula>
    </cfRule>
    <cfRule type="cellIs" dxfId="4232" priority="8130" stopIfTrue="1" operator="equal">
      <formula>$P$8</formula>
    </cfRule>
  </conditionalFormatting>
  <conditionalFormatting sqref="L20">
    <cfRule type="expression" dxfId="4231" priority="8131" stopIfTrue="1">
      <formula>LEN(TRIM(L20))=0</formula>
    </cfRule>
    <cfRule type="cellIs" dxfId="4230" priority="8132" stopIfTrue="1" operator="equal">
      <formula>" "</formula>
    </cfRule>
    <cfRule type="cellIs" dxfId="4229" priority="8133" stopIfTrue="1" operator="lessThan">
      <formula>19</formula>
    </cfRule>
  </conditionalFormatting>
  <conditionalFormatting sqref="L20">
    <cfRule type="colorScale" priority="8127">
      <colorScale>
        <cfvo type="min"/>
        <cfvo type="max"/>
        <color rgb="FFFF7128"/>
        <color rgb="FFFFEF9C"/>
      </colorScale>
    </cfRule>
  </conditionalFormatting>
  <conditionalFormatting sqref="L20">
    <cfRule type="expression" dxfId="4228" priority="8134" stopIfTrue="1">
      <formula>LEN(TRIM(L20))=0</formula>
    </cfRule>
  </conditionalFormatting>
  <conditionalFormatting sqref="L20">
    <cfRule type="expression" dxfId="4227" priority="8135" stopIfTrue="1">
      <formula>LEN(TRIM(L20))=0</formula>
    </cfRule>
  </conditionalFormatting>
  <conditionalFormatting sqref="N20">
    <cfRule type="cellIs" dxfId="4226" priority="8119" stopIfTrue="1" operator="equal">
      <formula>$P$6</formula>
    </cfRule>
    <cfRule type="cellIs" dxfId="4225" priority="8120" stopIfTrue="1" operator="equal">
      <formula>$P$4</formula>
    </cfRule>
    <cfRule type="cellIs" dxfId="4224" priority="8121" stopIfTrue="1" operator="equal">
      <formula>$P$8</formula>
    </cfRule>
  </conditionalFormatting>
  <conditionalFormatting sqref="N20">
    <cfRule type="colorScale" priority="8118">
      <colorScale>
        <cfvo type="min"/>
        <cfvo type="max"/>
        <color rgb="FFFF7128"/>
        <color rgb="FFFFEF9C"/>
      </colorScale>
    </cfRule>
  </conditionalFormatting>
  <conditionalFormatting sqref="N20">
    <cfRule type="expression" dxfId="4223" priority="8125" stopIfTrue="1">
      <formula>LEN(TRIM(N20))=0</formula>
    </cfRule>
  </conditionalFormatting>
  <conditionalFormatting sqref="N20">
    <cfRule type="expression" dxfId="4222" priority="8126" stopIfTrue="1">
      <formula>LEN(TRIM(N20))=0</formula>
    </cfRule>
  </conditionalFormatting>
  <conditionalFormatting sqref="H26">
    <cfRule type="cellIs" dxfId="4221" priority="8047" stopIfTrue="1" operator="equal">
      <formula>$P$6</formula>
    </cfRule>
    <cfRule type="cellIs" dxfId="4220" priority="8048" stopIfTrue="1" operator="equal">
      <formula>$P$4</formula>
    </cfRule>
    <cfRule type="cellIs" dxfId="4219" priority="8049" stopIfTrue="1" operator="equal">
      <formula>$P$8</formula>
    </cfRule>
  </conditionalFormatting>
  <conditionalFormatting sqref="H26">
    <cfRule type="expression" dxfId="4218" priority="8050" stopIfTrue="1">
      <formula>LEN(TRIM(H26))=0</formula>
    </cfRule>
    <cfRule type="cellIs" dxfId="4217" priority="8051" stopIfTrue="1" operator="equal">
      <formula>" "</formula>
    </cfRule>
    <cfRule type="cellIs" dxfId="4216" priority="8052" stopIfTrue="1" operator="lessThan">
      <formula>19</formula>
    </cfRule>
  </conditionalFormatting>
  <conditionalFormatting sqref="H26">
    <cfRule type="colorScale" priority="8046">
      <colorScale>
        <cfvo type="min"/>
        <cfvo type="max"/>
        <color rgb="FFFF7128"/>
        <color rgb="FFFFEF9C"/>
      </colorScale>
    </cfRule>
  </conditionalFormatting>
  <conditionalFormatting sqref="H26">
    <cfRule type="expression" dxfId="4215" priority="8053" stopIfTrue="1">
      <formula>LEN(TRIM(H26))=0</formula>
    </cfRule>
  </conditionalFormatting>
  <conditionalFormatting sqref="H26">
    <cfRule type="expression" dxfId="4214" priority="8054" stopIfTrue="1">
      <formula>LEN(TRIM(H26))=0</formula>
    </cfRule>
  </conditionalFormatting>
  <conditionalFormatting sqref="H20 H27 H22">
    <cfRule type="colorScale" priority="9039">
      <colorScale>
        <cfvo type="min"/>
        <cfvo type="max"/>
        <color rgb="FFFF7128"/>
        <color rgb="FFFFEF9C"/>
      </colorScale>
    </cfRule>
  </conditionalFormatting>
  <conditionalFormatting sqref="J17:J20 J26:J28">
    <cfRule type="colorScale" priority="9042">
      <colorScale>
        <cfvo type="min"/>
        <cfvo type="max"/>
        <color rgb="FFFF7128"/>
        <color rgb="FFFFEF9C"/>
      </colorScale>
    </cfRule>
  </conditionalFormatting>
  <conditionalFormatting sqref="L19 L21 L26:L28">
    <cfRule type="colorScale" priority="9068">
      <colorScale>
        <cfvo type="min"/>
        <cfvo type="max"/>
        <color rgb="FFFF7128"/>
        <color rgb="FFFFEF9C"/>
      </colorScale>
    </cfRule>
  </conditionalFormatting>
  <conditionalFormatting sqref="N17:N19 N21:N22 N25:N28">
    <cfRule type="colorScale" priority="9072">
      <colorScale>
        <cfvo type="min"/>
        <cfvo type="max"/>
        <color rgb="FFFF7128"/>
        <color rgb="FFFFEF9C"/>
      </colorScale>
    </cfRule>
  </conditionalFormatting>
  <conditionalFormatting sqref="H44 H36 H39:H40 J33:J36">
    <cfRule type="cellIs" dxfId="4213" priority="7985" stopIfTrue="1" operator="equal">
      <formula>$P$6</formula>
    </cfRule>
    <cfRule type="cellIs" dxfId="4212" priority="7986" stopIfTrue="1" operator="equal">
      <formula>$P$4</formula>
    </cfRule>
    <cfRule type="cellIs" dxfId="4211" priority="7987" stopIfTrue="1" operator="equal">
      <formula>$P$8</formula>
    </cfRule>
  </conditionalFormatting>
  <conditionalFormatting sqref="H44 H36 H39:H40">
    <cfRule type="expression" dxfId="4210" priority="7988" stopIfTrue="1">
      <formula>LEN(TRIM(H36))=0</formula>
    </cfRule>
    <cfRule type="cellIs" dxfId="4209" priority="7989" stopIfTrue="1" operator="equal">
      <formula>" "</formula>
    </cfRule>
    <cfRule type="cellIs" dxfId="4208" priority="7990" stopIfTrue="1" operator="lessThan">
      <formula>19</formula>
    </cfRule>
  </conditionalFormatting>
  <conditionalFormatting sqref="J33:J36">
    <cfRule type="cellIs" dxfId="4207" priority="7991" stopIfTrue="1" operator="lessThan">
      <formula>19</formula>
    </cfRule>
    <cfRule type="cellIs" dxfId="4206" priority="7992" stopIfTrue="1" operator="between">
      <formula>49</formula>
      <formula>20</formula>
    </cfRule>
    <cfRule type="cellIs" dxfId="4205" priority="7993" stopIfTrue="1" operator="greaterThan">
      <formula>50</formula>
    </cfRule>
  </conditionalFormatting>
  <conditionalFormatting sqref="J33:J36">
    <cfRule type="expression" dxfId="4204" priority="7997" stopIfTrue="1">
      <formula>LEN(TRIM(J33))=0</formula>
    </cfRule>
    <cfRule type="cellIs" dxfId="4203" priority="7998" stopIfTrue="1" operator="equal">
      <formula>" "</formula>
    </cfRule>
    <cfRule type="cellIs" dxfId="4202" priority="7999" stopIfTrue="1" operator="lessThan">
      <formula>19</formula>
    </cfRule>
  </conditionalFormatting>
  <conditionalFormatting sqref="J33:J36">
    <cfRule type="expression" dxfId="4201" priority="8003" stopIfTrue="1">
      <formula>LEN(TRIM(J33))=0</formula>
    </cfRule>
    <cfRule type="cellIs" dxfId="4200" priority="8004" stopIfTrue="1" operator="equal">
      <formula>" "</formula>
    </cfRule>
    <cfRule type="cellIs" dxfId="4199" priority="8005" stopIfTrue="1" operator="lessThan">
      <formula>19</formula>
    </cfRule>
  </conditionalFormatting>
  <conditionalFormatting sqref="J33:J36">
    <cfRule type="expression" dxfId="4198" priority="8009" stopIfTrue="1">
      <formula>LEN(TRIM(J33))=0</formula>
    </cfRule>
    <cfRule type="cellIs" dxfId="4197" priority="8010" stopIfTrue="1" operator="equal">
      <formula>" "</formula>
    </cfRule>
    <cfRule type="cellIs" dxfId="4196" priority="8011" stopIfTrue="1" operator="lessThan">
      <formula>19</formula>
    </cfRule>
  </conditionalFormatting>
  <conditionalFormatting sqref="J33:J36">
    <cfRule type="expression" dxfId="4195" priority="8015" stopIfTrue="1">
      <formula>LEN(TRIM(J33))=0</formula>
    </cfRule>
    <cfRule type="cellIs" dxfId="4194" priority="8016" stopIfTrue="1" operator="equal">
      <formula>" "</formula>
    </cfRule>
    <cfRule type="cellIs" dxfId="4193" priority="8017" stopIfTrue="1" operator="lessThan">
      <formula>19</formula>
    </cfRule>
  </conditionalFormatting>
  <conditionalFormatting sqref="H44 H36 H39:H40">
    <cfRule type="expression" dxfId="4192" priority="8021" stopIfTrue="1">
      <formula>LEN(TRIM(H36))=0</formula>
    </cfRule>
  </conditionalFormatting>
  <conditionalFormatting sqref="J33:J36">
    <cfRule type="expression" dxfId="4191" priority="7982" stopIfTrue="1">
      <formula>LEN(TRIM(J33))=0</formula>
    </cfRule>
    <cfRule type="cellIs" dxfId="4190" priority="7983" stopIfTrue="1" operator="equal">
      <formula>" "</formula>
    </cfRule>
    <cfRule type="cellIs" dxfId="4189" priority="7984" stopIfTrue="1" operator="lessThan">
      <formula>19</formula>
    </cfRule>
  </conditionalFormatting>
  <conditionalFormatting sqref="J33:J36">
    <cfRule type="expression" dxfId="4188" priority="8022" stopIfTrue="1">
      <formula>LEN(TRIM(J33))=0</formula>
    </cfRule>
  </conditionalFormatting>
  <conditionalFormatting sqref="H44 H36 H39:H40">
    <cfRule type="expression" dxfId="4187" priority="8024" stopIfTrue="1">
      <formula>LEN(TRIM(H36))=0</formula>
    </cfRule>
  </conditionalFormatting>
  <conditionalFormatting sqref="J33:J36">
    <cfRule type="expression" dxfId="4186" priority="7920" stopIfTrue="1">
      <formula>LEN(TRIM(J33))=0</formula>
    </cfRule>
    <cfRule type="cellIs" dxfId="4185" priority="7921" stopIfTrue="1" operator="equal">
      <formula>" "</formula>
    </cfRule>
    <cfRule type="cellIs" dxfId="4184" priority="7922" stopIfTrue="1" operator="lessThan">
      <formula>19</formula>
    </cfRule>
  </conditionalFormatting>
  <conditionalFormatting sqref="J33:J36">
    <cfRule type="expression" dxfId="4183" priority="7923" stopIfTrue="1">
      <formula>LEN(TRIM(J33))=0</formula>
    </cfRule>
  </conditionalFormatting>
  <conditionalFormatting sqref="J33:J36">
    <cfRule type="expression" dxfId="4182" priority="8025" stopIfTrue="1">
      <formula>LEN(TRIM(J33))=0</formula>
    </cfRule>
  </conditionalFormatting>
  <conditionalFormatting sqref="J33:J36">
    <cfRule type="expression" dxfId="4181" priority="7912" stopIfTrue="1">
      <formula>LEN(TRIM(J33))=0</formula>
    </cfRule>
    <cfRule type="cellIs" dxfId="4180" priority="7913" stopIfTrue="1" operator="equal">
      <formula>" "</formula>
    </cfRule>
    <cfRule type="cellIs" dxfId="4179" priority="7914" stopIfTrue="1" operator="lessThan">
      <formula>19</formula>
    </cfRule>
  </conditionalFormatting>
  <conditionalFormatting sqref="J33:J36">
    <cfRule type="expression" dxfId="4178" priority="7915" stopIfTrue="1">
      <formula>LEN(TRIM(J33))=0</formula>
    </cfRule>
  </conditionalFormatting>
  <conditionalFormatting sqref="J33:J36">
    <cfRule type="expression" dxfId="4177" priority="8027" stopIfTrue="1">
      <formula>LEN(TRIM(J33))=0</formula>
    </cfRule>
  </conditionalFormatting>
  <conditionalFormatting sqref="H33">
    <cfRule type="cellIs" dxfId="4176" priority="7809" stopIfTrue="1" operator="equal">
      <formula>$P$6</formula>
    </cfRule>
    <cfRule type="cellIs" dxfId="4175" priority="7810" stopIfTrue="1" operator="equal">
      <formula>$P$4</formula>
    </cfRule>
    <cfRule type="cellIs" dxfId="4174" priority="7811" stopIfTrue="1" operator="equal">
      <formula>$P$8</formula>
    </cfRule>
  </conditionalFormatting>
  <conditionalFormatting sqref="H33">
    <cfRule type="expression" dxfId="4173" priority="7812" stopIfTrue="1">
      <formula>LEN(TRIM(H33))=0</formula>
    </cfRule>
    <cfRule type="cellIs" dxfId="4172" priority="7813" stopIfTrue="1" operator="equal">
      <formula>" "</formula>
    </cfRule>
    <cfRule type="cellIs" dxfId="4171" priority="7814" stopIfTrue="1" operator="lessThan">
      <formula>19</formula>
    </cfRule>
  </conditionalFormatting>
  <conditionalFormatting sqref="H33">
    <cfRule type="colorScale" priority="7808">
      <colorScale>
        <cfvo type="min"/>
        <cfvo type="max"/>
        <color rgb="FFFF7128"/>
        <color rgb="FFFFEF9C"/>
      </colorScale>
    </cfRule>
  </conditionalFormatting>
  <conditionalFormatting sqref="H33">
    <cfRule type="expression" dxfId="4170" priority="7815" stopIfTrue="1">
      <formula>LEN(TRIM(H33))=0</formula>
    </cfRule>
  </conditionalFormatting>
  <conditionalFormatting sqref="H33">
    <cfRule type="expression" dxfId="4169" priority="7816" stopIfTrue="1">
      <formula>LEN(TRIM(H33))=0</formula>
    </cfRule>
  </conditionalFormatting>
  <conditionalFormatting sqref="N34:N35 L44 L35 N44">
    <cfRule type="cellIs" dxfId="4168" priority="7773" stopIfTrue="1" operator="equal">
      <formula>$P$6</formula>
    </cfRule>
    <cfRule type="cellIs" dxfId="4167" priority="7774" stopIfTrue="1" operator="equal">
      <formula>$P$4</formula>
    </cfRule>
    <cfRule type="cellIs" dxfId="4166" priority="7775" stopIfTrue="1" operator="equal">
      <formula>$P$8</formula>
    </cfRule>
  </conditionalFormatting>
  <conditionalFormatting sqref="L35 L44">
    <cfRule type="expression" dxfId="4165" priority="7776" stopIfTrue="1">
      <formula>LEN(TRIM(L35))=0</formula>
    </cfRule>
    <cfRule type="cellIs" dxfId="4164" priority="7777" stopIfTrue="1" operator="equal">
      <formula>" "</formula>
    </cfRule>
    <cfRule type="cellIs" dxfId="4163" priority="7778" stopIfTrue="1" operator="lessThan">
      <formula>19</formula>
    </cfRule>
  </conditionalFormatting>
  <conditionalFormatting sqref="N34:N35 N44">
    <cfRule type="cellIs" dxfId="4162" priority="7779" stopIfTrue="1" operator="lessThan">
      <formula>19</formula>
    </cfRule>
    <cfRule type="cellIs" dxfId="4161" priority="7780" stopIfTrue="1" operator="between">
      <formula>49</formula>
      <formula>20</formula>
    </cfRule>
    <cfRule type="cellIs" dxfId="4160" priority="7781" stopIfTrue="1" operator="greaterThan">
      <formula>50</formula>
    </cfRule>
  </conditionalFormatting>
  <conditionalFormatting sqref="N34:N35 N44">
    <cfRule type="expression" dxfId="4159" priority="7782" stopIfTrue="1">
      <formula>LEN(TRIM(N34))=0</formula>
    </cfRule>
    <cfRule type="cellIs" dxfId="4158" priority="7783" stopIfTrue="1" operator="equal">
      <formula>" "</formula>
    </cfRule>
    <cfRule type="cellIs" dxfId="4157" priority="7784" stopIfTrue="1" operator="lessThan">
      <formula>19</formula>
    </cfRule>
  </conditionalFormatting>
  <conditionalFormatting sqref="N34:N35 N44">
    <cfRule type="expression" dxfId="4156" priority="7785" stopIfTrue="1">
      <formula>LEN(TRIM(N34))=0</formula>
    </cfRule>
    <cfRule type="cellIs" dxfId="4155" priority="7786" stopIfTrue="1" operator="equal">
      <formula>" "</formula>
    </cfRule>
    <cfRule type="cellIs" dxfId="4154" priority="7787" stopIfTrue="1" operator="lessThan">
      <formula>19</formula>
    </cfRule>
  </conditionalFormatting>
  <conditionalFormatting sqref="N34:N35 N44">
    <cfRule type="expression" dxfId="4153" priority="7788" stopIfTrue="1">
      <formula>LEN(TRIM(N34))=0</formula>
    </cfRule>
    <cfRule type="cellIs" dxfId="4152" priority="7789" stopIfTrue="1" operator="equal">
      <formula>" "</formula>
    </cfRule>
    <cfRule type="cellIs" dxfId="4151" priority="7790" stopIfTrue="1" operator="lessThan">
      <formula>19</formula>
    </cfRule>
  </conditionalFormatting>
  <conditionalFormatting sqref="N34:N35 N44">
    <cfRule type="expression" dxfId="4150" priority="7791" stopIfTrue="1">
      <formula>LEN(TRIM(N34))=0</formula>
    </cfRule>
    <cfRule type="cellIs" dxfId="4149" priority="7792" stopIfTrue="1" operator="equal">
      <formula>" "</formula>
    </cfRule>
    <cfRule type="cellIs" dxfId="4148" priority="7793" stopIfTrue="1" operator="lessThan">
      <formula>19</formula>
    </cfRule>
  </conditionalFormatting>
  <conditionalFormatting sqref="L35 L44">
    <cfRule type="expression" dxfId="4147" priority="7794" stopIfTrue="1">
      <formula>LEN(TRIM(L35))=0</formula>
    </cfRule>
  </conditionalFormatting>
  <conditionalFormatting sqref="N34:N35 N44">
    <cfRule type="expression" dxfId="4146" priority="7770" stopIfTrue="1">
      <formula>LEN(TRIM(N34))=0</formula>
    </cfRule>
    <cfRule type="cellIs" dxfId="4145" priority="7771" stopIfTrue="1" operator="equal">
      <formula>" "</formula>
    </cfRule>
    <cfRule type="cellIs" dxfId="4144" priority="7772" stopIfTrue="1" operator="lessThan">
      <formula>19</formula>
    </cfRule>
  </conditionalFormatting>
  <conditionalFormatting sqref="N34:N35 N44">
    <cfRule type="expression" dxfId="4143" priority="7795" stopIfTrue="1">
      <formula>LEN(TRIM(N34))=0</formula>
    </cfRule>
  </conditionalFormatting>
  <conditionalFormatting sqref="L35 L44">
    <cfRule type="expression" dxfId="4142" priority="7796" stopIfTrue="1">
      <formula>LEN(TRIM(L35))=0</formula>
    </cfRule>
  </conditionalFormatting>
  <conditionalFormatting sqref="N34:N35 N44">
    <cfRule type="expression" dxfId="4141" priority="7766" stopIfTrue="1">
      <formula>LEN(TRIM(N34))=0</formula>
    </cfRule>
    <cfRule type="cellIs" dxfId="4140" priority="7767" stopIfTrue="1" operator="equal">
      <formula>" "</formula>
    </cfRule>
    <cfRule type="cellIs" dxfId="4139" priority="7768" stopIfTrue="1" operator="lessThan">
      <formula>19</formula>
    </cfRule>
  </conditionalFormatting>
  <conditionalFormatting sqref="N34:N35 N44">
    <cfRule type="expression" dxfId="4138" priority="7769" stopIfTrue="1">
      <formula>LEN(TRIM(N34))=0</formula>
    </cfRule>
  </conditionalFormatting>
  <conditionalFormatting sqref="N34:N35 N44">
    <cfRule type="expression" dxfId="4137" priority="7797" stopIfTrue="1">
      <formula>LEN(TRIM(N34))=0</formula>
    </cfRule>
  </conditionalFormatting>
  <conditionalFormatting sqref="N34:N35 N44">
    <cfRule type="expression" dxfId="4136" priority="7762" stopIfTrue="1">
      <formula>LEN(TRIM(N34))=0</formula>
    </cfRule>
    <cfRule type="cellIs" dxfId="4135" priority="7763" stopIfTrue="1" operator="equal">
      <formula>" "</formula>
    </cfRule>
    <cfRule type="cellIs" dxfId="4134" priority="7764" stopIfTrue="1" operator="lessThan">
      <formula>19</formula>
    </cfRule>
  </conditionalFormatting>
  <conditionalFormatting sqref="N34:N35 N44">
    <cfRule type="expression" dxfId="4133" priority="7765" stopIfTrue="1">
      <formula>LEN(TRIM(N34))=0</formula>
    </cfRule>
  </conditionalFormatting>
  <conditionalFormatting sqref="N34:N35 N44">
    <cfRule type="expression" dxfId="4132" priority="7798" stopIfTrue="1">
      <formula>LEN(TRIM(N34))=0</formula>
    </cfRule>
  </conditionalFormatting>
  <conditionalFormatting sqref="N36">
    <cfRule type="expression" dxfId="4131" priority="7724" stopIfTrue="1">
      <formula>LEN(TRIM(N36))=0</formula>
    </cfRule>
    <cfRule type="cellIs" dxfId="4130" priority="7725" stopIfTrue="1" operator="equal">
      <formula>" "</formula>
    </cfRule>
    <cfRule type="cellIs" dxfId="4129" priority="7726" stopIfTrue="1" operator="lessThan">
      <formula>19</formula>
    </cfRule>
  </conditionalFormatting>
  <conditionalFormatting sqref="L34">
    <cfRule type="cellIs" dxfId="4128" priority="7745" stopIfTrue="1" operator="equal">
      <formula>$P$6</formula>
    </cfRule>
    <cfRule type="cellIs" dxfId="4127" priority="7746" stopIfTrue="1" operator="equal">
      <formula>$P$4</formula>
    </cfRule>
    <cfRule type="cellIs" dxfId="4126" priority="7747" stopIfTrue="1" operator="equal">
      <formula>$P$8</formula>
    </cfRule>
  </conditionalFormatting>
  <conditionalFormatting sqref="L34">
    <cfRule type="expression" dxfId="4125" priority="7748" stopIfTrue="1">
      <formula>LEN(TRIM(L34))=0</formula>
    </cfRule>
    <cfRule type="cellIs" dxfId="4124" priority="7749" stopIfTrue="1" operator="equal">
      <formula>" "</formula>
    </cfRule>
    <cfRule type="cellIs" dxfId="4123" priority="7750" stopIfTrue="1" operator="lessThan">
      <formula>19</formula>
    </cfRule>
  </conditionalFormatting>
  <conditionalFormatting sqref="L34">
    <cfRule type="colorScale" priority="7744">
      <colorScale>
        <cfvo type="min"/>
        <cfvo type="max"/>
        <color rgb="FFFF7128"/>
        <color rgb="FFFFEF9C"/>
      </colorScale>
    </cfRule>
  </conditionalFormatting>
  <conditionalFormatting sqref="L34">
    <cfRule type="expression" dxfId="4122" priority="7751" stopIfTrue="1">
      <formula>LEN(TRIM(L34))=0</formula>
    </cfRule>
  </conditionalFormatting>
  <conditionalFormatting sqref="L34">
    <cfRule type="expression" dxfId="4121" priority="7752" stopIfTrue="1">
      <formula>LEN(TRIM(L34))=0</formula>
    </cfRule>
  </conditionalFormatting>
  <conditionalFormatting sqref="J36">
    <cfRule type="expression" dxfId="4120" priority="7739" stopIfTrue="1">
      <formula>LEN(TRIM(J36))=0</formula>
    </cfRule>
    <cfRule type="cellIs" dxfId="4119" priority="7740" stopIfTrue="1" operator="equal">
      <formula>" "</formula>
    </cfRule>
    <cfRule type="cellIs" dxfId="4118" priority="7741" stopIfTrue="1" operator="lessThan">
      <formula>19</formula>
    </cfRule>
  </conditionalFormatting>
  <conditionalFormatting sqref="J36">
    <cfRule type="colorScale" priority="7738">
      <colorScale>
        <cfvo type="min"/>
        <cfvo type="max"/>
        <color rgb="FFFF7128"/>
        <color rgb="FFFFEF9C"/>
      </colorScale>
    </cfRule>
  </conditionalFormatting>
  <conditionalFormatting sqref="J36">
    <cfRule type="expression" dxfId="4117" priority="7742" stopIfTrue="1">
      <formula>LEN(TRIM(J36))=0</formula>
    </cfRule>
  </conditionalFormatting>
  <conditionalFormatting sqref="J36">
    <cfRule type="expression" dxfId="4116" priority="7743" stopIfTrue="1">
      <formula>LEN(TRIM(J36))=0</formula>
    </cfRule>
  </conditionalFormatting>
  <conditionalFormatting sqref="L36:L38">
    <cfRule type="cellIs" dxfId="4115" priority="7730" stopIfTrue="1" operator="equal">
      <formula>$P$6</formula>
    </cfRule>
    <cfRule type="cellIs" dxfId="4114" priority="7731" stopIfTrue="1" operator="equal">
      <formula>$P$4</formula>
    </cfRule>
    <cfRule type="cellIs" dxfId="4113" priority="7732" stopIfTrue="1" operator="equal">
      <formula>$P$8</formula>
    </cfRule>
  </conditionalFormatting>
  <conditionalFormatting sqref="L36:L38">
    <cfRule type="expression" dxfId="4112" priority="7733" stopIfTrue="1">
      <formula>LEN(TRIM(L36))=0</formula>
    </cfRule>
    <cfRule type="cellIs" dxfId="4111" priority="7734" stopIfTrue="1" operator="equal">
      <formula>" "</formula>
    </cfRule>
    <cfRule type="cellIs" dxfId="4110" priority="7735" stopIfTrue="1" operator="lessThan">
      <formula>19</formula>
    </cfRule>
  </conditionalFormatting>
  <conditionalFormatting sqref="L36:L38">
    <cfRule type="colorScale" priority="7729">
      <colorScale>
        <cfvo type="min"/>
        <cfvo type="max"/>
        <color rgb="FFFF7128"/>
        <color rgb="FFFFEF9C"/>
      </colorScale>
    </cfRule>
  </conditionalFormatting>
  <conditionalFormatting sqref="L36:L38">
    <cfRule type="expression" dxfId="4109" priority="7736" stopIfTrue="1">
      <formula>LEN(TRIM(L36))=0</formula>
    </cfRule>
  </conditionalFormatting>
  <conditionalFormatting sqref="L36:L38">
    <cfRule type="expression" dxfId="4108" priority="7737" stopIfTrue="1">
      <formula>LEN(TRIM(L36))=0</formula>
    </cfRule>
  </conditionalFormatting>
  <conditionalFormatting sqref="N36">
    <cfRule type="cellIs" dxfId="4107" priority="7721" stopIfTrue="1" operator="equal">
      <formula>$P$6</formula>
    </cfRule>
    <cfRule type="cellIs" dxfId="4106" priority="7722" stopIfTrue="1" operator="equal">
      <formula>$P$4</formula>
    </cfRule>
    <cfRule type="cellIs" dxfId="4105" priority="7723" stopIfTrue="1" operator="equal">
      <formula>$P$8</formula>
    </cfRule>
  </conditionalFormatting>
  <conditionalFormatting sqref="N36">
    <cfRule type="colorScale" priority="7720">
      <colorScale>
        <cfvo type="min"/>
        <cfvo type="max"/>
        <color rgb="FFFF7128"/>
        <color rgb="FFFFEF9C"/>
      </colorScale>
    </cfRule>
  </conditionalFormatting>
  <conditionalFormatting sqref="N36">
    <cfRule type="expression" dxfId="4104" priority="7727" stopIfTrue="1">
      <formula>LEN(TRIM(N36))=0</formula>
    </cfRule>
  </conditionalFormatting>
  <conditionalFormatting sqref="N36">
    <cfRule type="expression" dxfId="4103" priority="7728" stopIfTrue="1">
      <formula>LEN(TRIM(N36))=0</formula>
    </cfRule>
  </conditionalFormatting>
  <conditionalFormatting sqref="H36 H44 H39:H40">
    <cfRule type="colorScale" priority="8032">
      <colorScale>
        <cfvo type="min"/>
        <cfvo type="max"/>
        <color rgb="FFFF7128"/>
        <color rgb="FFFFEF9C"/>
      </colorScale>
    </cfRule>
  </conditionalFormatting>
  <conditionalFormatting sqref="J33:J36">
    <cfRule type="colorScale" priority="8033">
      <colorScale>
        <cfvo type="min"/>
        <cfvo type="max"/>
        <color rgb="FFFF7128"/>
        <color rgb="FFFFEF9C"/>
      </colorScale>
    </cfRule>
  </conditionalFormatting>
  <conditionalFormatting sqref="L35 L44">
    <cfRule type="colorScale" priority="8035">
      <colorScale>
        <cfvo type="min"/>
        <cfvo type="max"/>
        <color rgb="FFFF7128"/>
        <color rgb="FFFFEF9C"/>
      </colorScale>
    </cfRule>
  </conditionalFormatting>
  <conditionalFormatting sqref="J51:J52">
    <cfRule type="cellIs" dxfId="4102" priority="7614" stopIfTrue="1" operator="equal">
      <formula>$P$6</formula>
    </cfRule>
    <cfRule type="cellIs" dxfId="4101" priority="7615" stopIfTrue="1" operator="equal">
      <formula>$P$4</formula>
    </cfRule>
    <cfRule type="cellIs" dxfId="4100" priority="7616" stopIfTrue="1" operator="equal">
      <formula>$P$8</formula>
    </cfRule>
  </conditionalFormatting>
  <conditionalFormatting sqref="J51:J52">
    <cfRule type="cellIs" dxfId="4099" priority="7620" stopIfTrue="1" operator="lessThan">
      <formula>19</formula>
    </cfRule>
    <cfRule type="cellIs" dxfId="4098" priority="7621" stopIfTrue="1" operator="between">
      <formula>49</formula>
      <formula>20</formula>
    </cfRule>
    <cfRule type="cellIs" dxfId="4097" priority="7622" stopIfTrue="1" operator="greaterThan">
      <formula>50</formula>
    </cfRule>
  </conditionalFormatting>
  <conditionalFormatting sqref="J51:J52">
    <cfRule type="expression" dxfId="4096" priority="7626" stopIfTrue="1">
      <formula>LEN(TRIM(J51))=0</formula>
    </cfRule>
    <cfRule type="cellIs" dxfId="4095" priority="7627" stopIfTrue="1" operator="equal">
      <formula>" "</formula>
    </cfRule>
    <cfRule type="cellIs" dxfId="4094" priority="7628" stopIfTrue="1" operator="lessThan">
      <formula>19</formula>
    </cfRule>
  </conditionalFormatting>
  <conditionalFormatting sqref="J51:J52">
    <cfRule type="expression" dxfId="4093" priority="7632" stopIfTrue="1">
      <formula>LEN(TRIM(J51))=0</formula>
    </cfRule>
    <cfRule type="cellIs" dxfId="4092" priority="7633" stopIfTrue="1" operator="equal">
      <formula>" "</formula>
    </cfRule>
    <cfRule type="cellIs" dxfId="4091" priority="7634" stopIfTrue="1" operator="lessThan">
      <formula>19</formula>
    </cfRule>
  </conditionalFormatting>
  <conditionalFormatting sqref="J51:J52">
    <cfRule type="expression" dxfId="4090" priority="7638" stopIfTrue="1">
      <formula>LEN(TRIM(J51))=0</formula>
    </cfRule>
    <cfRule type="cellIs" dxfId="4089" priority="7639" stopIfTrue="1" operator="equal">
      <formula>" "</formula>
    </cfRule>
    <cfRule type="cellIs" dxfId="4088" priority="7640" stopIfTrue="1" operator="lessThan">
      <formula>19</formula>
    </cfRule>
  </conditionalFormatting>
  <conditionalFormatting sqref="J51:J52">
    <cfRule type="expression" dxfId="4087" priority="7644" stopIfTrue="1">
      <formula>LEN(TRIM(J51))=0</formula>
    </cfRule>
    <cfRule type="cellIs" dxfId="4086" priority="7645" stopIfTrue="1" operator="equal">
      <formula>" "</formula>
    </cfRule>
    <cfRule type="cellIs" dxfId="4085" priority="7646" stopIfTrue="1" operator="lessThan">
      <formula>19</formula>
    </cfRule>
  </conditionalFormatting>
  <conditionalFormatting sqref="J51:J52">
    <cfRule type="expression" dxfId="4084" priority="7611" stopIfTrue="1">
      <formula>LEN(TRIM(J51))=0</formula>
    </cfRule>
    <cfRule type="cellIs" dxfId="4083" priority="7612" stopIfTrue="1" operator="equal">
      <formula>" "</formula>
    </cfRule>
    <cfRule type="cellIs" dxfId="4082" priority="7613" stopIfTrue="1" operator="lessThan">
      <formula>19</formula>
    </cfRule>
  </conditionalFormatting>
  <conditionalFormatting sqref="J51:J52">
    <cfRule type="expression" dxfId="4081" priority="7651" stopIfTrue="1">
      <formula>LEN(TRIM(J51))=0</formula>
    </cfRule>
  </conditionalFormatting>
  <conditionalFormatting sqref="J51:J52">
    <cfRule type="expression" dxfId="4080" priority="7549" stopIfTrue="1">
      <formula>LEN(TRIM(J51))=0</formula>
    </cfRule>
    <cfRule type="cellIs" dxfId="4079" priority="7550" stopIfTrue="1" operator="equal">
      <formula>" "</formula>
    </cfRule>
    <cfRule type="cellIs" dxfId="4078" priority="7551" stopIfTrue="1" operator="lessThan">
      <formula>19</formula>
    </cfRule>
  </conditionalFormatting>
  <conditionalFormatting sqref="J51:J52">
    <cfRule type="expression" dxfId="4077" priority="7552" stopIfTrue="1">
      <formula>LEN(TRIM(J51))=0</formula>
    </cfRule>
  </conditionalFormatting>
  <conditionalFormatting sqref="J51:J52">
    <cfRule type="expression" dxfId="4076" priority="7654" stopIfTrue="1">
      <formula>LEN(TRIM(J51))=0</formula>
    </cfRule>
  </conditionalFormatting>
  <conditionalFormatting sqref="J51:J52">
    <cfRule type="expression" dxfId="4075" priority="7541" stopIfTrue="1">
      <formula>LEN(TRIM(J51))=0</formula>
    </cfRule>
    <cfRule type="cellIs" dxfId="4074" priority="7542" stopIfTrue="1" operator="equal">
      <formula>" "</formula>
    </cfRule>
    <cfRule type="cellIs" dxfId="4073" priority="7543" stopIfTrue="1" operator="lessThan">
      <formula>19</formula>
    </cfRule>
  </conditionalFormatting>
  <conditionalFormatting sqref="J51:J52">
    <cfRule type="expression" dxfId="4072" priority="7544" stopIfTrue="1">
      <formula>LEN(TRIM(J51))=0</formula>
    </cfRule>
  </conditionalFormatting>
  <conditionalFormatting sqref="J51:J52">
    <cfRule type="expression" dxfId="4071" priority="7656" stopIfTrue="1">
      <formula>LEN(TRIM(J51))=0</formula>
    </cfRule>
  </conditionalFormatting>
  <conditionalFormatting sqref="H51">
    <cfRule type="cellIs" dxfId="4070" priority="7438" stopIfTrue="1" operator="equal">
      <formula>$P$6</formula>
    </cfRule>
    <cfRule type="cellIs" dxfId="4069" priority="7439" stopIfTrue="1" operator="equal">
      <formula>$P$4</formula>
    </cfRule>
    <cfRule type="cellIs" dxfId="4068" priority="7440" stopIfTrue="1" operator="equal">
      <formula>$P$8</formula>
    </cfRule>
  </conditionalFormatting>
  <conditionalFormatting sqref="H51">
    <cfRule type="expression" dxfId="4067" priority="7441" stopIfTrue="1">
      <formula>LEN(TRIM(H51))=0</formula>
    </cfRule>
    <cfRule type="cellIs" dxfId="4066" priority="7442" stopIfTrue="1" operator="equal">
      <formula>" "</formula>
    </cfRule>
    <cfRule type="cellIs" dxfId="4065" priority="7443" stopIfTrue="1" operator="lessThan">
      <formula>19</formula>
    </cfRule>
  </conditionalFormatting>
  <conditionalFormatting sqref="H51">
    <cfRule type="colorScale" priority="7437">
      <colorScale>
        <cfvo type="min"/>
        <cfvo type="max"/>
        <color rgb="FFFF7128"/>
        <color rgb="FFFFEF9C"/>
      </colorScale>
    </cfRule>
  </conditionalFormatting>
  <conditionalFormatting sqref="H51">
    <cfRule type="expression" dxfId="4064" priority="7444" stopIfTrue="1">
      <formula>LEN(TRIM(H51))=0</formula>
    </cfRule>
  </conditionalFormatting>
  <conditionalFormatting sqref="H51">
    <cfRule type="expression" dxfId="4063" priority="7445" stopIfTrue="1">
      <formula>LEN(TRIM(H51))=0</formula>
    </cfRule>
  </conditionalFormatting>
  <conditionalFormatting sqref="N51:N52">
    <cfRule type="cellIs" dxfId="4062" priority="7402" stopIfTrue="1" operator="equal">
      <formula>$P$6</formula>
    </cfRule>
    <cfRule type="cellIs" dxfId="4061" priority="7403" stopIfTrue="1" operator="equal">
      <formula>$P$4</formula>
    </cfRule>
    <cfRule type="cellIs" dxfId="4060" priority="7404" stopIfTrue="1" operator="equal">
      <formula>$P$8</formula>
    </cfRule>
  </conditionalFormatting>
  <conditionalFormatting sqref="N51:N52">
    <cfRule type="cellIs" dxfId="4059" priority="7408" stopIfTrue="1" operator="lessThan">
      <formula>19</formula>
    </cfRule>
    <cfRule type="cellIs" dxfId="4058" priority="7409" stopIfTrue="1" operator="between">
      <formula>49</formula>
      <formula>20</formula>
    </cfRule>
    <cfRule type="cellIs" dxfId="4057" priority="7410" stopIfTrue="1" operator="greaterThan">
      <formula>50</formula>
    </cfRule>
  </conditionalFormatting>
  <conditionalFormatting sqref="N51:N52">
    <cfRule type="expression" dxfId="4056" priority="7411" stopIfTrue="1">
      <formula>LEN(TRIM(N51))=0</formula>
    </cfRule>
    <cfRule type="cellIs" dxfId="4055" priority="7412" stopIfTrue="1" operator="equal">
      <formula>" "</formula>
    </cfRule>
    <cfRule type="cellIs" dxfId="4054" priority="7413" stopIfTrue="1" operator="lessThan">
      <formula>19</formula>
    </cfRule>
  </conditionalFormatting>
  <conditionalFormatting sqref="N51:N52">
    <cfRule type="expression" dxfId="4053" priority="7414" stopIfTrue="1">
      <formula>LEN(TRIM(N51))=0</formula>
    </cfRule>
    <cfRule type="cellIs" dxfId="4052" priority="7415" stopIfTrue="1" operator="equal">
      <formula>" "</formula>
    </cfRule>
    <cfRule type="cellIs" dxfId="4051" priority="7416" stopIfTrue="1" operator="lessThan">
      <formula>19</formula>
    </cfRule>
  </conditionalFormatting>
  <conditionalFormatting sqref="N51:N52">
    <cfRule type="expression" dxfId="4050" priority="7417" stopIfTrue="1">
      <formula>LEN(TRIM(N51))=0</formula>
    </cfRule>
    <cfRule type="cellIs" dxfId="4049" priority="7418" stopIfTrue="1" operator="equal">
      <formula>" "</formula>
    </cfRule>
    <cfRule type="cellIs" dxfId="4048" priority="7419" stopIfTrue="1" operator="lessThan">
      <formula>19</formula>
    </cfRule>
  </conditionalFormatting>
  <conditionalFormatting sqref="N51:N52">
    <cfRule type="expression" dxfId="4047" priority="7420" stopIfTrue="1">
      <formula>LEN(TRIM(N51))=0</formula>
    </cfRule>
    <cfRule type="cellIs" dxfId="4046" priority="7421" stopIfTrue="1" operator="equal">
      <formula>" "</formula>
    </cfRule>
    <cfRule type="cellIs" dxfId="4045" priority="7422" stopIfTrue="1" operator="lessThan">
      <formula>19</formula>
    </cfRule>
  </conditionalFormatting>
  <conditionalFormatting sqref="N51:N52">
    <cfRule type="expression" dxfId="4044" priority="7399" stopIfTrue="1">
      <formula>LEN(TRIM(N51))=0</formula>
    </cfRule>
    <cfRule type="cellIs" dxfId="4043" priority="7400" stopIfTrue="1" operator="equal">
      <formula>" "</formula>
    </cfRule>
    <cfRule type="cellIs" dxfId="4042" priority="7401" stopIfTrue="1" operator="lessThan">
      <formula>19</formula>
    </cfRule>
  </conditionalFormatting>
  <conditionalFormatting sqref="N51:N52">
    <cfRule type="expression" dxfId="4041" priority="7424" stopIfTrue="1">
      <formula>LEN(TRIM(N51))=0</formula>
    </cfRule>
  </conditionalFormatting>
  <conditionalFormatting sqref="N51:N52">
    <cfRule type="expression" dxfId="4040" priority="7395" stopIfTrue="1">
      <formula>LEN(TRIM(N51))=0</formula>
    </cfRule>
    <cfRule type="cellIs" dxfId="4039" priority="7396" stopIfTrue="1" operator="equal">
      <formula>" "</formula>
    </cfRule>
    <cfRule type="cellIs" dxfId="4038" priority="7397" stopIfTrue="1" operator="lessThan">
      <formula>19</formula>
    </cfRule>
  </conditionalFormatting>
  <conditionalFormatting sqref="N51:N52">
    <cfRule type="expression" dxfId="4037" priority="7398" stopIfTrue="1">
      <formula>LEN(TRIM(N51))=0</formula>
    </cfRule>
  </conditionalFormatting>
  <conditionalFormatting sqref="N51:N52">
    <cfRule type="expression" dxfId="4036" priority="7426" stopIfTrue="1">
      <formula>LEN(TRIM(N51))=0</formula>
    </cfRule>
  </conditionalFormatting>
  <conditionalFormatting sqref="N51:N52">
    <cfRule type="expression" dxfId="4035" priority="7391" stopIfTrue="1">
      <formula>LEN(TRIM(N51))=0</formula>
    </cfRule>
    <cfRule type="cellIs" dxfId="4034" priority="7392" stopIfTrue="1" operator="equal">
      <formula>" "</formula>
    </cfRule>
    <cfRule type="cellIs" dxfId="4033" priority="7393" stopIfTrue="1" operator="lessThan">
      <formula>19</formula>
    </cfRule>
  </conditionalFormatting>
  <conditionalFormatting sqref="N51:N52">
    <cfRule type="expression" dxfId="4032" priority="7394" stopIfTrue="1">
      <formula>LEN(TRIM(N51))=0</formula>
    </cfRule>
  </conditionalFormatting>
  <conditionalFormatting sqref="N51:N52">
    <cfRule type="expression" dxfId="4031" priority="7427" stopIfTrue="1">
      <formula>LEN(TRIM(N51))=0</formula>
    </cfRule>
  </conditionalFormatting>
  <conditionalFormatting sqref="L51">
    <cfRule type="cellIs" dxfId="4030" priority="7383" stopIfTrue="1" operator="equal">
      <formula>$P$6</formula>
    </cfRule>
    <cfRule type="cellIs" dxfId="4029" priority="7384" stopIfTrue="1" operator="equal">
      <formula>$P$4</formula>
    </cfRule>
    <cfRule type="cellIs" dxfId="4028" priority="7385" stopIfTrue="1" operator="equal">
      <formula>$P$8</formula>
    </cfRule>
  </conditionalFormatting>
  <conditionalFormatting sqref="L51">
    <cfRule type="expression" dxfId="4027" priority="7386" stopIfTrue="1">
      <formula>LEN(TRIM(L51))=0</formula>
    </cfRule>
    <cfRule type="cellIs" dxfId="4026" priority="7387" stopIfTrue="1" operator="equal">
      <formula>" "</formula>
    </cfRule>
    <cfRule type="cellIs" dxfId="4025" priority="7388" stopIfTrue="1" operator="lessThan">
      <formula>19</formula>
    </cfRule>
  </conditionalFormatting>
  <conditionalFormatting sqref="L51">
    <cfRule type="colorScale" priority="7382">
      <colorScale>
        <cfvo type="min"/>
        <cfvo type="max"/>
        <color rgb="FFFF7128"/>
        <color rgb="FFFFEF9C"/>
      </colorScale>
    </cfRule>
  </conditionalFormatting>
  <conditionalFormatting sqref="L51">
    <cfRule type="expression" dxfId="4024" priority="7389" stopIfTrue="1">
      <formula>LEN(TRIM(L51))=0</formula>
    </cfRule>
  </conditionalFormatting>
  <conditionalFormatting sqref="L51">
    <cfRule type="expression" dxfId="4023" priority="7390" stopIfTrue="1">
      <formula>LEN(TRIM(L51))=0</formula>
    </cfRule>
  </conditionalFormatting>
  <conditionalFormatting sqref="L52">
    <cfRule type="cellIs" dxfId="4022" priority="7374" stopIfTrue="1" operator="equal">
      <formula>$P$6</formula>
    </cfRule>
    <cfRule type="cellIs" dxfId="4021" priority="7375" stopIfTrue="1" operator="equal">
      <formula>$P$4</formula>
    </cfRule>
    <cfRule type="cellIs" dxfId="4020" priority="7376" stopIfTrue="1" operator="equal">
      <formula>$P$8</formula>
    </cfRule>
  </conditionalFormatting>
  <conditionalFormatting sqref="L52">
    <cfRule type="expression" dxfId="4019" priority="7377" stopIfTrue="1">
      <formula>LEN(TRIM(L52))=0</formula>
    </cfRule>
    <cfRule type="cellIs" dxfId="4018" priority="7378" stopIfTrue="1" operator="equal">
      <formula>" "</formula>
    </cfRule>
    <cfRule type="cellIs" dxfId="4017" priority="7379" stopIfTrue="1" operator="lessThan">
      <formula>19</formula>
    </cfRule>
  </conditionalFormatting>
  <conditionalFormatting sqref="L52">
    <cfRule type="colorScale" priority="7373">
      <colorScale>
        <cfvo type="min"/>
        <cfvo type="max"/>
        <color rgb="FFFF7128"/>
        <color rgb="FFFFEF9C"/>
      </colorScale>
    </cfRule>
  </conditionalFormatting>
  <conditionalFormatting sqref="L52">
    <cfRule type="expression" dxfId="4016" priority="7380" stopIfTrue="1">
      <formula>LEN(TRIM(L52))=0</formula>
    </cfRule>
  </conditionalFormatting>
  <conditionalFormatting sqref="L52">
    <cfRule type="expression" dxfId="4015" priority="7381" stopIfTrue="1">
      <formula>LEN(TRIM(L52))=0</formula>
    </cfRule>
  </conditionalFormatting>
  <conditionalFormatting sqref="H61">
    <cfRule type="cellIs" dxfId="4014" priority="7243" stopIfTrue="1" operator="equal">
      <formula>$P$6</formula>
    </cfRule>
    <cfRule type="cellIs" dxfId="4013" priority="7244" stopIfTrue="1" operator="equal">
      <formula>$P$4</formula>
    </cfRule>
    <cfRule type="cellIs" dxfId="4012" priority="7245" stopIfTrue="1" operator="equal">
      <formula>$P$8</formula>
    </cfRule>
  </conditionalFormatting>
  <conditionalFormatting sqref="H61">
    <cfRule type="expression" dxfId="4011" priority="7246" stopIfTrue="1">
      <formula>LEN(TRIM(H61))=0</formula>
    </cfRule>
    <cfRule type="cellIs" dxfId="4010" priority="7247" stopIfTrue="1" operator="equal">
      <formula>" "</formula>
    </cfRule>
    <cfRule type="cellIs" dxfId="4009" priority="7248" stopIfTrue="1" operator="lessThan">
      <formula>19</formula>
    </cfRule>
  </conditionalFormatting>
  <conditionalFormatting sqref="H61">
    <cfRule type="expression" dxfId="4008" priority="7279" stopIfTrue="1">
      <formula>LEN(TRIM(H61))=0</formula>
    </cfRule>
  </conditionalFormatting>
  <conditionalFormatting sqref="H61">
    <cfRule type="expression" dxfId="4007" priority="7282" stopIfTrue="1">
      <formula>LEN(TRIM(H61))=0</formula>
    </cfRule>
  </conditionalFormatting>
  <conditionalFormatting sqref="H59">
    <cfRule type="cellIs" dxfId="4006" priority="7067" stopIfTrue="1" operator="equal">
      <formula>$P$6</formula>
    </cfRule>
    <cfRule type="cellIs" dxfId="4005" priority="7068" stopIfTrue="1" operator="equal">
      <formula>$P$4</formula>
    </cfRule>
    <cfRule type="cellIs" dxfId="4004" priority="7069" stopIfTrue="1" operator="equal">
      <formula>$P$8</formula>
    </cfRule>
  </conditionalFormatting>
  <conditionalFormatting sqref="H59">
    <cfRule type="expression" dxfId="4003" priority="7070" stopIfTrue="1">
      <formula>LEN(TRIM(H59))=0</formula>
    </cfRule>
    <cfRule type="cellIs" dxfId="4002" priority="7071" stopIfTrue="1" operator="equal">
      <formula>" "</formula>
    </cfRule>
    <cfRule type="cellIs" dxfId="4001" priority="7072" stopIfTrue="1" operator="lessThan">
      <formula>19</formula>
    </cfRule>
  </conditionalFormatting>
  <conditionalFormatting sqref="H59">
    <cfRule type="colorScale" priority="7066">
      <colorScale>
        <cfvo type="min"/>
        <cfvo type="max"/>
        <color rgb="FFFF7128"/>
        <color rgb="FFFFEF9C"/>
      </colorScale>
    </cfRule>
  </conditionalFormatting>
  <conditionalFormatting sqref="H59">
    <cfRule type="expression" dxfId="4000" priority="7073" stopIfTrue="1">
      <formula>LEN(TRIM(H59))=0</formula>
    </cfRule>
  </conditionalFormatting>
  <conditionalFormatting sqref="H59">
    <cfRule type="expression" dxfId="3999" priority="7074" stopIfTrue="1">
      <formula>LEN(TRIM(H59))=0</formula>
    </cfRule>
  </conditionalFormatting>
  <conditionalFormatting sqref="P25">
    <cfRule type="expression" dxfId="3998" priority="6095" stopIfTrue="1">
      <formula>LEN(TRIM(P25))=0</formula>
    </cfRule>
    <cfRule type="cellIs" dxfId="3997" priority="6096" stopIfTrue="1" operator="equal">
      <formula>" "</formula>
    </cfRule>
    <cfRule type="cellIs" dxfId="3996" priority="6097" stopIfTrue="1" operator="lessThan">
      <formula>19</formula>
    </cfRule>
  </conditionalFormatting>
  <conditionalFormatting sqref="P25">
    <cfRule type="expression" dxfId="3995" priority="6098" stopIfTrue="1">
      <formula>LEN(TRIM(P25))=0</formula>
    </cfRule>
  </conditionalFormatting>
  <conditionalFormatting sqref="N59">
    <cfRule type="cellIs" dxfId="3994" priority="7031" stopIfTrue="1" operator="equal">
      <formula>$P$6</formula>
    </cfRule>
    <cfRule type="cellIs" dxfId="3993" priority="7032" stopIfTrue="1" operator="equal">
      <formula>$P$4</formula>
    </cfRule>
    <cfRule type="cellIs" dxfId="3992" priority="7033" stopIfTrue="1" operator="equal">
      <formula>$P$8</formula>
    </cfRule>
  </conditionalFormatting>
  <conditionalFormatting sqref="N59">
    <cfRule type="cellIs" dxfId="3991" priority="7037" stopIfTrue="1" operator="lessThan">
      <formula>19</formula>
    </cfRule>
    <cfRule type="cellIs" dxfId="3990" priority="7038" stopIfTrue="1" operator="between">
      <formula>49</formula>
      <formula>20</formula>
    </cfRule>
    <cfRule type="cellIs" dxfId="3989" priority="7039" stopIfTrue="1" operator="greaterThan">
      <formula>50</formula>
    </cfRule>
  </conditionalFormatting>
  <conditionalFormatting sqref="N59">
    <cfRule type="expression" dxfId="3988" priority="7040" stopIfTrue="1">
      <formula>LEN(TRIM(N59))=0</formula>
    </cfRule>
    <cfRule type="cellIs" dxfId="3987" priority="7041" stopIfTrue="1" operator="equal">
      <formula>" "</formula>
    </cfRule>
    <cfRule type="cellIs" dxfId="3986" priority="7042" stopIfTrue="1" operator="lessThan">
      <formula>19</formula>
    </cfRule>
  </conditionalFormatting>
  <conditionalFormatting sqref="N59">
    <cfRule type="expression" dxfId="3985" priority="7043" stopIfTrue="1">
      <formula>LEN(TRIM(N59))=0</formula>
    </cfRule>
    <cfRule type="cellIs" dxfId="3984" priority="7044" stopIfTrue="1" operator="equal">
      <formula>" "</formula>
    </cfRule>
    <cfRule type="cellIs" dxfId="3983" priority="7045" stopIfTrue="1" operator="lessThan">
      <formula>19</formula>
    </cfRule>
  </conditionalFormatting>
  <conditionalFormatting sqref="N59">
    <cfRule type="expression" dxfId="3982" priority="7046" stopIfTrue="1">
      <formula>LEN(TRIM(N59))=0</formula>
    </cfRule>
    <cfRule type="cellIs" dxfId="3981" priority="7047" stopIfTrue="1" operator="equal">
      <formula>" "</formula>
    </cfRule>
    <cfRule type="cellIs" dxfId="3980" priority="7048" stopIfTrue="1" operator="lessThan">
      <formula>19</formula>
    </cfRule>
  </conditionalFormatting>
  <conditionalFormatting sqref="N59">
    <cfRule type="expression" dxfId="3979" priority="7049" stopIfTrue="1">
      <formula>LEN(TRIM(N59))=0</formula>
    </cfRule>
    <cfRule type="cellIs" dxfId="3978" priority="7050" stopIfTrue="1" operator="equal">
      <formula>" "</formula>
    </cfRule>
    <cfRule type="cellIs" dxfId="3977" priority="7051" stopIfTrue="1" operator="lessThan">
      <formula>19</formula>
    </cfRule>
  </conditionalFormatting>
  <conditionalFormatting sqref="N59">
    <cfRule type="expression" dxfId="3976" priority="7028" stopIfTrue="1">
      <formula>LEN(TRIM(N59))=0</formula>
    </cfRule>
    <cfRule type="cellIs" dxfId="3975" priority="7029" stopIfTrue="1" operator="equal">
      <formula>" "</formula>
    </cfRule>
    <cfRule type="cellIs" dxfId="3974" priority="7030" stopIfTrue="1" operator="lessThan">
      <formula>19</formula>
    </cfRule>
  </conditionalFormatting>
  <conditionalFormatting sqref="N59">
    <cfRule type="expression" dxfId="3973" priority="7053" stopIfTrue="1">
      <formula>LEN(TRIM(N59))=0</formula>
    </cfRule>
  </conditionalFormatting>
  <conditionalFormatting sqref="N59">
    <cfRule type="expression" dxfId="3972" priority="7024" stopIfTrue="1">
      <formula>LEN(TRIM(N59))=0</formula>
    </cfRule>
    <cfRule type="cellIs" dxfId="3971" priority="7025" stopIfTrue="1" operator="equal">
      <formula>" "</formula>
    </cfRule>
    <cfRule type="cellIs" dxfId="3970" priority="7026" stopIfTrue="1" operator="lessThan">
      <formula>19</formula>
    </cfRule>
  </conditionalFormatting>
  <conditionalFormatting sqref="N59">
    <cfRule type="expression" dxfId="3969" priority="7027" stopIfTrue="1">
      <formula>LEN(TRIM(N59))=0</formula>
    </cfRule>
  </conditionalFormatting>
  <conditionalFormatting sqref="N59">
    <cfRule type="expression" dxfId="3968" priority="7055" stopIfTrue="1">
      <formula>LEN(TRIM(N59))=0</formula>
    </cfRule>
  </conditionalFormatting>
  <conditionalFormatting sqref="N59">
    <cfRule type="expression" dxfId="3967" priority="7020" stopIfTrue="1">
      <formula>LEN(TRIM(N59))=0</formula>
    </cfRule>
    <cfRule type="cellIs" dxfId="3966" priority="7021" stopIfTrue="1" operator="equal">
      <formula>" "</formula>
    </cfRule>
    <cfRule type="cellIs" dxfId="3965" priority="7022" stopIfTrue="1" operator="lessThan">
      <formula>19</formula>
    </cfRule>
  </conditionalFormatting>
  <conditionalFormatting sqref="N59">
    <cfRule type="expression" dxfId="3964" priority="7023" stopIfTrue="1">
      <formula>LEN(TRIM(N59))=0</formula>
    </cfRule>
  </conditionalFormatting>
  <conditionalFormatting sqref="N59">
    <cfRule type="expression" dxfId="3963" priority="7056" stopIfTrue="1">
      <formula>LEN(TRIM(N59))=0</formula>
    </cfRule>
  </conditionalFormatting>
  <conditionalFormatting sqref="N62">
    <cfRule type="expression" dxfId="3962" priority="6982" stopIfTrue="1">
      <formula>LEN(TRIM(N62))=0</formula>
    </cfRule>
    <cfRule type="cellIs" dxfId="3961" priority="6983" stopIfTrue="1" operator="equal">
      <formula>" "</formula>
    </cfRule>
    <cfRule type="cellIs" dxfId="3960" priority="6984" stopIfTrue="1" operator="lessThan">
      <formula>19</formula>
    </cfRule>
  </conditionalFormatting>
  <conditionalFormatting sqref="L59">
    <cfRule type="cellIs" dxfId="3959" priority="7012" stopIfTrue="1" operator="equal">
      <formula>$P$6</formula>
    </cfRule>
    <cfRule type="cellIs" dxfId="3958" priority="7013" stopIfTrue="1" operator="equal">
      <formula>$P$4</formula>
    </cfRule>
    <cfRule type="cellIs" dxfId="3957" priority="7014" stopIfTrue="1" operator="equal">
      <formula>$P$8</formula>
    </cfRule>
  </conditionalFormatting>
  <conditionalFormatting sqref="L59">
    <cfRule type="expression" dxfId="3956" priority="7015" stopIfTrue="1">
      <formula>LEN(TRIM(L59))=0</formula>
    </cfRule>
    <cfRule type="cellIs" dxfId="3955" priority="7016" stopIfTrue="1" operator="equal">
      <formula>" "</formula>
    </cfRule>
    <cfRule type="cellIs" dxfId="3954" priority="7017" stopIfTrue="1" operator="lessThan">
      <formula>19</formula>
    </cfRule>
  </conditionalFormatting>
  <conditionalFormatting sqref="L59">
    <cfRule type="colorScale" priority="7011">
      <colorScale>
        <cfvo type="min"/>
        <cfvo type="max"/>
        <color rgb="FFFF7128"/>
        <color rgb="FFFFEF9C"/>
      </colorScale>
    </cfRule>
  </conditionalFormatting>
  <conditionalFormatting sqref="L59">
    <cfRule type="expression" dxfId="3953" priority="7018" stopIfTrue="1">
      <formula>LEN(TRIM(L59))=0</formula>
    </cfRule>
  </conditionalFormatting>
  <conditionalFormatting sqref="L59">
    <cfRule type="expression" dxfId="3952" priority="7019" stopIfTrue="1">
      <formula>LEN(TRIM(L59))=0</formula>
    </cfRule>
  </conditionalFormatting>
  <conditionalFormatting sqref="N62">
    <cfRule type="cellIs" dxfId="3951" priority="6979" stopIfTrue="1" operator="equal">
      <formula>$P$6</formula>
    </cfRule>
    <cfRule type="cellIs" dxfId="3950" priority="6980" stopIfTrue="1" operator="equal">
      <formula>$P$4</formula>
    </cfRule>
    <cfRule type="cellIs" dxfId="3949" priority="6981" stopIfTrue="1" operator="equal">
      <formula>$P$8</formula>
    </cfRule>
  </conditionalFormatting>
  <conditionalFormatting sqref="N62">
    <cfRule type="colorScale" priority="6978">
      <colorScale>
        <cfvo type="min"/>
        <cfvo type="max"/>
        <color rgb="FFFF7128"/>
        <color rgb="FFFFEF9C"/>
      </colorScale>
    </cfRule>
  </conditionalFormatting>
  <conditionalFormatting sqref="N62">
    <cfRule type="expression" dxfId="3948" priority="6985" stopIfTrue="1">
      <formula>LEN(TRIM(N62))=0</formula>
    </cfRule>
  </conditionalFormatting>
  <conditionalFormatting sqref="N62">
    <cfRule type="expression" dxfId="3947" priority="6986" stopIfTrue="1">
      <formula>LEN(TRIM(N62))=0</formula>
    </cfRule>
  </conditionalFormatting>
  <conditionalFormatting sqref="H61">
    <cfRule type="colorScale" priority="9073">
      <colorScale>
        <cfvo type="min"/>
        <cfvo type="max"/>
        <color rgb="FFFF7128"/>
        <color rgb="FFFFEF9C"/>
      </colorScale>
    </cfRule>
  </conditionalFormatting>
  <conditionalFormatting sqref="N59">
    <cfRule type="colorScale" priority="9078">
      <colorScale>
        <cfvo type="min"/>
        <cfvo type="max"/>
        <color rgb="FFFF7128"/>
        <color rgb="FFFFEF9C"/>
      </colorScale>
    </cfRule>
  </conditionalFormatting>
  <conditionalFormatting sqref="H67:H69">
    <cfRule type="cellIs" dxfId="3946" priority="6872" stopIfTrue="1" operator="equal">
      <formula>$P$6</formula>
    </cfRule>
    <cfRule type="cellIs" dxfId="3945" priority="6873" stopIfTrue="1" operator="equal">
      <formula>$P$4</formula>
    </cfRule>
    <cfRule type="cellIs" dxfId="3944" priority="6874" stopIfTrue="1" operator="equal">
      <formula>$P$8</formula>
    </cfRule>
  </conditionalFormatting>
  <conditionalFormatting sqref="H67:H69">
    <cfRule type="expression" dxfId="3943" priority="6875" stopIfTrue="1">
      <formula>LEN(TRIM(H67))=0</formula>
    </cfRule>
    <cfRule type="cellIs" dxfId="3942" priority="6876" stopIfTrue="1" operator="equal">
      <formula>" "</formula>
    </cfRule>
    <cfRule type="cellIs" dxfId="3941" priority="6877" stopIfTrue="1" operator="lessThan">
      <formula>19</formula>
    </cfRule>
  </conditionalFormatting>
  <conditionalFormatting sqref="H35">
    <cfRule type="expression" dxfId="3940" priority="6492" stopIfTrue="1">
      <formula>LEN(TRIM(H35))=0</formula>
    </cfRule>
    <cfRule type="cellIs" dxfId="3939" priority="6493" stopIfTrue="1" operator="equal">
      <formula>" "</formula>
    </cfRule>
    <cfRule type="cellIs" dxfId="3938" priority="6494" stopIfTrue="1" operator="lessThan">
      <formula>19</formula>
    </cfRule>
  </conditionalFormatting>
  <conditionalFormatting sqref="H67:H69">
    <cfRule type="expression" dxfId="3937" priority="6908" stopIfTrue="1">
      <formula>LEN(TRIM(H67))=0</formula>
    </cfRule>
  </conditionalFormatting>
  <conditionalFormatting sqref="H67:H69">
    <cfRule type="expression" dxfId="3936" priority="6911" stopIfTrue="1">
      <formula>LEN(TRIM(H67))=0</formula>
    </cfRule>
  </conditionalFormatting>
  <conditionalFormatting sqref="P27">
    <cfRule type="expression" dxfId="3935" priority="6030" stopIfTrue="1">
      <formula>LEN(TRIM(P27))=0</formula>
    </cfRule>
    <cfRule type="cellIs" dxfId="3934" priority="6031" stopIfTrue="1" operator="equal">
      <formula>" "</formula>
    </cfRule>
    <cfRule type="cellIs" dxfId="3933" priority="6032" stopIfTrue="1" operator="lessThan">
      <formula>19</formula>
    </cfRule>
  </conditionalFormatting>
  <conditionalFormatting sqref="P26">
    <cfRule type="expression" dxfId="3932" priority="6072" stopIfTrue="1">
      <formula>LEN(TRIM(P26))=0</formula>
    </cfRule>
    <cfRule type="cellIs" dxfId="3931" priority="6073" stopIfTrue="1" operator="equal">
      <formula>" "</formula>
    </cfRule>
    <cfRule type="cellIs" dxfId="3930" priority="6074" stopIfTrue="1" operator="lessThan">
      <formula>19</formula>
    </cfRule>
  </conditionalFormatting>
  <conditionalFormatting sqref="N65 N69">
    <cfRule type="expression" dxfId="3929" priority="6672" stopIfTrue="1">
      <formula>LEN(TRIM(N65))=0</formula>
    </cfRule>
    <cfRule type="cellIs" dxfId="3928" priority="6673" stopIfTrue="1" operator="equal">
      <formula>" "</formula>
    </cfRule>
    <cfRule type="cellIs" dxfId="3927" priority="6674" stopIfTrue="1" operator="lessThan">
      <formula>19</formula>
    </cfRule>
  </conditionalFormatting>
  <conditionalFormatting sqref="N69 N65">
    <cfRule type="cellIs" dxfId="3926" priority="6660" stopIfTrue="1" operator="equal">
      <formula>$P$6</formula>
    </cfRule>
    <cfRule type="cellIs" dxfId="3925" priority="6661" stopIfTrue="1" operator="equal">
      <formula>$P$4</formula>
    </cfRule>
    <cfRule type="cellIs" dxfId="3924" priority="6662" stopIfTrue="1" operator="equal">
      <formula>$P$8</formula>
    </cfRule>
  </conditionalFormatting>
  <conditionalFormatting sqref="N65 N69">
    <cfRule type="cellIs" dxfId="3923" priority="6666" stopIfTrue="1" operator="lessThan">
      <formula>19</formula>
    </cfRule>
    <cfRule type="cellIs" dxfId="3922" priority="6667" stopIfTrue="1" operator="between">
      <formula>49</formula>
      <formula>20</formula>
    </cfRule>
    <cfRule type="cellIs" dxfId="3921" priority="6668" stopIfTrue="1" operator="greaterThan">
      <formula>50</formula>
    </cfRule>
  </conditionalFormatting>
  <conditionalFormatting sqref="N65 N69">
    <cfRule type="expression" dxfId="3920" priority="6669" stopIfTrue="1">
      <formula>LEN(TRIM(N65))=0</formula>
    </cfRule>
    <cfRule type="cellIs" dxfId="3919" priority="6670" stopIfTrue="1" operator="equal">
      <formula>" "</formula>
    </cfRule>
    <cfRule type="cellIs" dxfId="3918" priority="6671" stopIfTrue="1" operator="lessThan">
      <formula>19</formula>
    </cfRule>
  </conditionalFormatting>
  <conditionalFormatting sqref="N65 N69">
    <cfRule type="expression" dxfId="3917" priority="6675" stopIfTrue="1">
      <formula>LEN(TRIM(N65))=0</formula>
    </cfRule>
    <cfRule type="cellIs" dxfId="3916" priority="6676" stopIfTrue="1" operator="equal">
      <formula>" "</formula>
    </cfRule>
    <cfRule type="cellIs" dxfId="3915" priority="6677" stopIfTrue="1" operator="lessThan">
      <formula>19</formula>
    </cfRule>
  </conditionalFormatting>
  <conditionalFormatting sqref="N65 N69">
    <cfRule type="expression" dxfId="3914" priority="6678" stopIfTrue="1">
      <formula>LEN(TRIM(N65))=0</formula>
    </cfRule>
    <cfRule type="cellIs" dxfId="3913" priority="6679" stopIfTrue="1" operator="equal">
      <formula>" "</formula>
    </cfRule>
    <cfRule type="cellIs" dxfId="3912" priority="6680" stopIfTrue="1" operator="lessThan">
      <formula>19</formula>
    </cfRule>
  </conditionalFormatting>
  <conditionalFormatting sqref="N65 N69">
    <cfRule type="expression" dxfId="3911" priority="6657" stopIfTrue="1">
      <formula>LEN(TRIM(N65))=0</formula>
    </cfRule>
    <cfRule type="cellIs" dxfId="3910" priority="6658" stopIfTrue="1" operator="equal">
      <formula>" "</formula>
    </cfRule>
    <cfRule type="cellIs" dxfId="3909" priority="6659" stopIfTrue="1" operator="lessThan">
      <formula>19</formula>
    </cfRule>
  </conditionalFormatting>
  <conditionalFormatting sqref="N65 N69">
    <cfRule type="expression" dxfId="3908" priority="6682" stopIfTrue="1">
      <formula>LEN(TRIM(N65))=0</formula>
    </cfRule>
  </conditionalFormatting>
  <conditionalFormatting sqref="N65 N69">
    <cfRule type="expression" dxfId="3907" priority="6653" stopIfTrue="1">
      <formula>LEN(TRIM(N65))=0</formula>
    </cfRule>
    <cfRule type="cellIs" dxfId="3906" priority="6654" stopIfTrue="1" operator="equal">
      <formula>" "</formula>
    </cfRule>
    <cfRule type="cellIs" dxfId="3905" priority="6655" stopIfTrue="1" operator="lessThan">
      <formula>19</formula>
    </cfRule>
  </conditionalFormatting>
  <conditionalFormatting sqref="N65 N69">
    <cfRule type="expression" dxfId="3904" priority="6656" stopIfTrue="1">
      <formula>LEN(TRIM(N65))=0</formula>
    </cfRule>
  </conditionalFormatting>
  <conditionalFormatting sqref="N65 N69">
    <cfRule type="expression" dxfId="3903" priority="6684" stopIfTrue="1">
      <formula>LEN(TRIM(N65))=0</formula>
    </cfRule>
  </conditionalFormatting>
  <conditionalFormatting sqref="N65 N69">
    <cfRule type="expression" dxfId="3902" priority="6649" stopIfTrue="1">
      <formula>LEN(TRIM(N65))=0</formula>
    </cfRule>
    <cfRule type="cellIs" dxfId="3901" priority="6650" stopIfTrue="1" operator="equal">
      <formula>" "</formula>
    </cfRule>
    <cfRule type="cellIs" dxfId="3900" priority="6651" stopIfTrue="1" operator="lessThan">
      <formula>19</formula>
    </cfRule>
  </conditionalFormatting>
  <conditionalFormatting sqref="N65 N69">
    <cfRule type="expression" dxfId="3899" priority="6652" stopIfTrue="1">
      <formula>LEN(TRIM(N65))=0</formula>
    </cfRule>
  </conditionalFormatting>
  <conditionalFormatting sqref="N65 N69">
    <cfRule type="expression" dxfId="3898" priority="6685" stopIfTrue="1">
      <formula>LEN(TRIM(N65))=0</formula>
    </cfRule>
  </conditionalFormatting>
  <conditionalFormatting sqref="N68">
    <cfRule type="expression" dxfId="3897" priority="6611" stopIfTrue="1">
      <formula>LEN(TRIM(N68))=0</formula>
    </cfRule>
    <cfRule type="cellIs" dxfId="3896" priority="6612" stopIfTrue="1" operator="equal">
      <formula>" "</formula>
    </cfRule>
    <cfRule type="cellIs" dxfId="3895" priority="6613" stopIfTrue="1" operator="lessThan">
      <formula>19</formula>
    </cfRule>
  </conditionalFormatting>
  <conditionalFormatting sqref="L65">
    <cfRule type="cellIs" dxfId="3894" priority="6641" stopIfTrue="1" operator="equal">
      <formula>$P$6</formula>
    </cfRule>
    <cfRule type="cellIs" dxfId="3893" priority="6642" stopIfTrue="1" operator="equal">
      <formula>$P$4</formula>
    </cfRule>
    <cfRule type="cellIs" dxfId="3892" priority="6643" stopIfTrue="1" operator="equal">
      <formula>$P$8</formula>
    </cfRule>
  </conditionalFormatting>
  <conditionalFormatting sqref="L65">
    <cfRule type="expression" dxfId="3891" priority="6644" stopIfTrue="1">
      <formula>LEN(TRIM(L65))=0</formula>
    </cfRule>
    <cfRule type="cellIs" dxfId="3890" priority="6645" stopIfTrue="1" operator="equal">
      <formula>" "</formula>
    </cfRule>
    <cfRule type="cellIs" dxfId="3889" priority="6646" stopIfTrue="1" operator="lessThan">
      <formula>19</formula>
    </cfRule>
  </conditionalFormatting>
  <conditionalFormatting sqref="L65">
    <cfRule type="colorScale" priority="6640">
      <colorScale>
        <cfvo type="min"/>
        <cfvo type="max"/>
        <color rgb="FFFF7128"/>
        <color rgb="FFFFEF9C"/>
      </colorScale>
    </cfRule>
  </conditionalFormatting>
  <conditionalFormatting sqref="L65">
    <cfRule type="expression" dxfId="3888" priority="6647" stopIfTrue="1">
      <formula>LEN(TRIM(L65))=0</formula>
    </cfRule>
  </conditionalFormatting>
  <conditionalFormatting sqref="L65">
    <cfRule type="expression" dxfId="3887" priority="6648" stopIfTrue="1">
      <formula>LEN(TRIM(L65))=0</formula>
    </cfRule>
  </conditionalFormatting>
  <conditionalFormatting sqref="P21">
    <cfRule type="expression" dxfId="3886" priority="6231" stopIfTrue="1">
      <formula>LEN(TRIM(P21))=0</formula>
    </cfRule>
    <cfRule type="cellIs" dxfId="3885" priority="6232" stopIfTrue="1" operator="equal">
      <formula>" "</formula>
    </cfRule>
    <cfRule type="cellIs" dxfId="3884" priority="6233" stopIfTrue="1" operator="lessThan">
      <formula>19</formula>
    </cfRule>
  </conditionalFormatting>
  <conditionalFormatting sqref="P21">
    <cfRule type="cellIs" dxfId="3883" priority="6222" stopIfTrue="1" operator="equal">
      <formula>$P$6</formula>
    </cfRule>
    <cfRule type="cellIs" dxfId="3882" priority="6223" stopIfTrue="1" operator="equal">
      <formula>$P$4</formula>
    </cfRule>
    <cfRule type="cellIs" dxfId="3881" priority="6224" stopIfTrue="1" operator="equal">
      <formula>$P$8</formula>
    </cfRule>
  </conditionalFormatting>
  <conditionalFormatting sqref="N68">
    <cfRule type="cellIs" dxfId="3880" priority="6608" stopIfTrue="1" operator="equal">
      <formula>$P$6</formula>
    </cfRule>
    <cfRule type="cellIs" dxfId="3879" priority="6609" stopIfTrue="1" operator="equal">
      <formula>$P$4</formula>
    </cfRule>
    <cfRule type="cellIs" dxfId="3878" priority="6610" stopIfTrue="1" operator="equal">
      <formula>$P$8</formula>
    </cfRule>
  </conditionalFormatting>
  <conditionalFormatting sqref="N68">
    <cfRule type="colorScale" priority="6607">
      <colorScale>
        <cfvo type="min"/>
        <cfvo type="max"/>
        <color rgb="FFFF7128"/>
        <color rgb="FFFFEF9C"/>
      </colorScale>
    </cfRule>
  </conditionalFormatting>
  <conditionalFormatting sqref="N68">
    <cfRule type="expression" dxfId="3877" priority="6614" stopIfTrue="1">
      <formula>LEN(TRIM(N68))=0</formula>
    </cfRule>
  </conditionalFormatting>
  <conditionalFormatting sqref="N68">
    <cfRule type="expression" dxfId="3876" priority="6615" stopIfTrue="1">
      <formula>LEN(TRIM(N68))=0</formula>
    </cfRule>
  </conditionalFormatting>
  <conditionalFormatting sqref="P51">
    <cfRule type="expression" dxfId="3875" priority="5955" stopIfTrue="1">
      <formula>LEN(TRIM(P51))=0</formula>
    </cfRule>
    <cfRule type="cellIs" dxfId="3874" priority="5956" stopIfTrue="1" operator="equal">
      <formula>" "</formula>
    </cfRule>
    <cfRule type="cellIs" dxfId="3873" priority="5957" stopIfTrue="1" operator="lessThan">
      <formula>19</formula>
    </cfRule>
  </conditionalFormatting>
  <conditionalFormatting sqref="H67:H69">
    <cfRule type="colorScale" priority="6919">
      <colorScale>
        <cfvo type="min"/>
        <cfvo type="max"/>
        <color rgb="FFFF7128"/>
        <color rgb="FFFFEF9C"/>
      </colorScale>
    </cfRule>
  </conditionalFormatting>
  <conditionalFormatting sqref="N65 N69">
    <cfRule type="colorScale" priority="6923">
      <colorScale>
        <cfvo type="min"/>
        <cfvo type="max"/>
        <color rgb="FFFF7128"/>
        <color rgb="FFFFEF9C"/>
      </colorScale>
    </cfRule>
  </conditionalFormatting>
  <conditionalFormatting sqref="H35">
    <cfRule type="cellIs" dxfId="3872" priority="6486" stopIfTrue="1" operator="equal">
      <formula>$P$6</formula>
    </cfRule>
    <cfRule type="cellIs" dxfId="3871" priority="6487" stopIfTrue="1" operator="equal">
      <formula>$P$4</formula>
    </cfRule>
    <cfRule type="cellIs" dxfId="3870" priority="6488" stopIfTrue="1" operator="equal">
      <formula>$P$8</formula>
    </cfRule>
  </conditionalFormatting>
  <conditionalFormatting sqref="H35">
    <cfRule type="cellIs" dxfId="3869" priority="6489" stopIfTrue="1" operator="lessThan">
      <formula>19</formula>
    </cfRule>
    <cfRule type="cellIs" dxfId="3868" priority="6490" stopIfTrue="1" operator="between">
      <formula>49</formula>
      <formula>20</formula>
    </cfRule>
    <cfRule type="cellIs" dxfId="3867" priority="6491" stopIfTrue="1" operator="greaterThan">
      <formula>50</formula>
    </cfRule>
  </conditionalFormatting>
  <conditionalFormatting sqref="H35">
    <cfRule type="expression" dxfId="3866" priority="6495" stopIfTrue="1">
      <formula>LEN(TRIM(H35))=0</formula>
    </cfRule>
    <cfRule type="cellIs" dxfId="3865" priority="6496" stopIfTrue="1" operator="equal">
      <formula>" "</formula>
    </cfRule>
    <cfRule type="cellIs" dxfId="3864" priority="6497" stopIfTrue="1" operator="lessThan">
      <formula>19</formula>
    </cfRule>
  </conditionalFormatting>
  <conditionalFormatting sqref="H35">
    <cfRule type="expression" dxfId="3863" priority="6498" stopIfTrue="1">
      <formula>LEN(TRIM(H35))=0</formula>
    </cfRule>
    <cfRule type="cellIs" dxfId="3862" priority="6499" stopIfTrue="1" operator="equal">
      <formula>" "</formula>
    </cfRule>
    <cfRule type="cellIs" dxfId="3861" priority="6500" stopIfTrue="1" operator="lessThan">
      <formula>19</formula>
    </cfRule>
  </conditionalFormatting>
  <conditionalFormatting sqref="H35">
    <cfRule type="expression" dxfId="3860" priority="6501" stopIfTrue="1">
      <formula>LEN(TRIM(H35))=0</formula>
    </cfRule>
    <cfRule type="cellIs" dxfId="3859" priority="6502" stopIfTrue="1" operator="equal">
      <formula>" "</formula>
    </cfRule>
    <cfRule type="cellIs" dxfId="3858" priority="6503" stopIfTrue="1" operator="lessThan">
      <formula>19</formula>
    </cfRule>
  </conditionalFormatting>
  <conditionalFormatting sqref="H35">
    <cfRule type="expression" dxfId="3857" priority="6483" stopIfTrue="1">
      <formula>LEN(TRIM(H35))=0</formula>
    </cfRule>
    <cfRule type="cellIs" dxfId="3856" priority="6484" stopIfTrue="1" operator="equal">
      <formula>" "</formula>
    </cfRule>
    <cfRule type="cellIs" dxfId="3855" priority="6485" stopIfTrue="1" operator="lessThan">
      <formula>19</formula>
    </cfRule>
  </conditionalFormatting>
  <conditionalFormatting sqref="H35">
    <cfRule type="expression" dxfId="3854" priority="6504" stopIfTrue="1">
      <formula>LEN(TRIM(H35))=0</formula>
    </cfRule>
  </conditionalFormatting>
  <conditionalFormatting sqref="H35">
    <cfRule type="expression" dxfId="3853" priority="6479" stopIfTrue="1">
      <formula>LEN(TRIM(H35))=0</formula>
    </cfRule>
    <cfRule type="cellIs" dxfId="3852" priority="6480" stopIfTrue="1" operator="equal">
      <formula>" "</formula>
    </cfRule>
    <cfRule type="cellIs" dxfId="3851" priority="6481" stopIfTrue="1" operator="lessThan">
      <formula>19</formula>
    </cfRule>
  </conditionalFormatting>
  <conditionalFormatting sqref="H35">
    <cfRule type="expression" dxfId="3850" priority="6482" stopIfTrue="1">
      <formula>LEN(TRIM(H35))=0</formula>
    </cfRule>
  </conditionalFormatting>
  <conditionalFormatting sqref="H35">
    <cfRule type="expression" dxfId="3849" priority="6505" stopIfTrue="1">
      <formula>LEN(TRIM(H35))=0</formula>
    </cfRule>
  </conditionalFormatting>
  <conditionalFormatting sqref="H35">
    <cfRule type="expression" dxfId="3848" priority="6475" stopIfTrue="1">
      <formula>LEN(TRIM(H35))=0</formula>
    </cfRule>
    <cfRule type="cellIs" dxfId="3847" priority="6476" stopIfTrue="1" operator="equal">
      <formula>" "</formula>
    </cfRule>
    <cfRule type="cellIs" dxfId="3846" priority="6477" stopIfTrue="1" operator="lessThan">
      <formula>19</formula>
    </cfRule>
  </conditionalFormatting>
  <conditionalFormatting sqref="H35">
    <cfRule type="expression" dxfId="3845" priority="6478" stopIfTrue="1">
      <formula>LEN(TRIM(H35))=0</formula>
    </cfRule>
  </conditionalFormatting>
  <conditionalFormatting sqref="H35">
    <cfRule type="expression" dxfId="3844" priority="6506" stopIfTrue="1">
      <formula>LEN(TRIM(H35))=0</formula>
    </cfRule>
  </conditionalFormatting>
  <conditionalFormatting sqref="H35">
    <cfRule type="colorScale" priority="6507">
      <colorScale>
        <cfvo type="min"/>
        <cfvo type="max"/>
        <color rgb="FFFF7128"/>
        <color rgb="FFFFEF9C"/>
      </colorScale>
    </cfRule>
  </conditionalFormatting>
  <conditionalFormatting sqref="P17">
    <cfRule type="cellIs" dxfId="3843" priority="6453" stopIfTrue="1" operator="equal">
      <formula>$P$6</formula>
    </cfRule>
    <cfRule type="cellIs" dxfId="3842" priority="6454" stopIfTrue="1" operator="equal">
      <formula>$P$4</formula>
    </cfRule>
    <cfRule type="cellIs" dxfId="3841" priority="6455" stopIfTrue="1" operator="equal">
      <formula>$P$8</formula>
    </cfRule>
  </conditionalFormatting>
  <conditionalFormatting sqref="P17">
    <cfRule type="cellIs" dxfId="3840" priority="6456" stopIfTrue="1" operator="lessThan">
      <formula>19</formula>
    </cfRule>
    <cfRule type="cellIs" dxfId="3839" priority="6457" stopIfTrue="1" operator="between">
      <formula>49</formula>
      <formula>20</formula>
    </cfRule>
    <cfRule type="cellIs" dxfId="3838" priority="6458" stopIfTrue="1" operator="greaterThan">
      <formula>50</formula>
    </cfRule>
  </conditionalFormatting>
  <conditionalFormatting sqref="P17">
    <cfRule type="expression" dxfId="3837" priority="6459" stopIfTrue="1">
      <formula>LEN(TRIM(P17))=0</formula>
    </cfRule>
    <cfRule type="cellIs" dxfId="3836" priority="6460" stopIfTrue="1" operator="equal">
      <formula>" "</formula>
    </cfRule>
    <cfRule type="cellIs" dxfId="3835" priority="6461" stopIfTrue="1" operator="lessThan">
      <formula>19</formula>
    </cfRule>
  </conditionalFormatting>
  <conditionalFormatting sqref="P17">
    <cfRule type="expression" dxfId="3834" priority="6462" stopIfTrue="1">
      <formula>LEN(TRIM(P17))=0</formula>
    </cfRule>
    <cfRule type="cellIs" dxfId="3833" priority="6463" stopIfTrue="1" operator="equal">
      <formula>" "</formula>
    </cfRule>
    <cfRule type="cellIs" dxfId="3832" priority="6464" stopIfTrue="1" operator="lessThan">
      <formula>19</formula>
    </cfRule>
  </conditionalFormatting>
  <conditionalFormatting sqref="P17">
    <cfRule type="expression" dxfId="3831" priority="6465" stopIfTrue="1">
      <formula>LEN(TRIM(P17))=0</formula>
    </cfRule>
    <cfRule type="cellIs" dxfId="3830" priority="6466" stopIfTrue="1" operator="equal">
      <formula>" "</formula>
    </cfRule>
    <cfRule type="cellIs" dxfId="3829" priority="6467" stopIfTrue="1" operator="lessThan">
      <formula>19</formula>
    </cfRule>
  </conditionalFormatting>
  <conditionalFormatting sqref="P17">
    <cfRule type="expression" dxfId="3828" priority="6468" stopIfTrue="1">
      <formula>LEN(TRIM(P17))=0</formula>
    </cfRule>
    <cfRule type="cellIs" dxfId="3827" priority="6469" stopIfTrue="1" operator="equal">
      <formula>" "</formula>
    </cfRule>
    <cfRule type="cellIs" dxfId="3826" priority="6470" stopIfTrue="1" operator="lessThan">
      <formula>19</formula>
    </cfRule>
  </conditionalFormatting>
  <conditionalFormatting sqref="P17">
    <cfRule type="expression" dxfId="3825" priority="6450" stopIfTrue="1">
      <formula>LEN(TRIM(P17))=0</formula>
    </cfRule>
    <cfRule type="cellIs" dxfId="3824" priority="6451" stopIfTrue="1" operator="equal">
      <formula>" "</formula>
    </cfRule>
    <cfRule type="cellIs" dxfId="3823" priority="6452" stopIfTrue="1" operator="lessThan">
      <formula>19</formula>
    </cfRule>
  </conditionalFormatting>
  <conditionalFormatting sqref="P17">
    <cfRule type="expression" dxfId="3822" priority="6471" stopIfTrue="1">
      <formula>LEN(TRIM(P17))=0</formula>
    </cfRule>
  </conditionalFormatting>
  <conditionalFormatting sqref="P17">
    <cfRule type="expression" dxfId="3821" priority="6446" stopIfTrue="1">
      <formula>LEN(TRIM(P17))=0</formula>
    </cfRule>
    <cfRule type="cellIs" dxfId="3820" priority="6447" stopIfTrue="1" operator="equal">
      <formula>" "</formula>
    </cfRule>
    <cfRule type="cellIs" dxfId="3819" priority="6448" stopIfTrue="1" operator="lessThan">
      <formula>19</formula>
    </cfRule>
  </conditionalFormatting>
  <conditionalFormatting sqref="P17">
    <cfRule type="expression" dxfId="3818" priority="6449" stopIfTrue="1">
      <formula>LEN(TRIM(P17))=0</formula>
    </cfRule>
  </conditionalFormatting>
  <conditionalFormatting sqref="P17">
    <cfRule type="expression" dxfId="3817" priority="6472" stopIfTrue="1">
      <formula>LEN(TRIM(P17))=0</formula>
    </cfRule>
  </conditionalFormatting>
  <conditionalFormatting sqref="P17">
    <cfRule type="expression" dxfId="3816" priority="6442" stopIfTrue="1">
      <formula>LEN(TRIM(P17))=0</formula>
    </cfRule>
    <cfRule type="cellIs" dxfId="3815" priority="6443" stopIfTrue="1" operator="equal">
      <formula>" "</formula>
    </cfRule>
    <cfRule type="cellIs" dxfId="3814" priority="6444" stopIfTrue="1" operator="lessThan">
      <formula>19</formula>
    </cfRule>
  </conditionalFormatting>
  <conditionalFormatting sqref="P17">
    <cfRule type="expression" dxfId="3813" priority="6445" stopIfTrue="1">
      <formula>LEN(TRIM(P17))=0</formula>
    </cfRule>
  </conditionalFormatting>
  <conditionalFormatting sqref="P17">
    <cfRule type="expression" dxfId="3812" priority="6473" stopIfTrue="1">
      <formula>LEN(TRIM(P17))=0</formula>
    </cfRule>
  </conditionalFormatting>
  <conditionalFormatting sqref="P17">
    <cfRule type="colorScale" priority="6474">
      <colorScale>
        <cfvo type="min"/>
        <cfvo type="max"/>
        <color rgb="FFFF7128"/>
        <color rgb="FFFFEF9C"/>
      </colorScale>
    </cfRule>
  </conditionalFormatting>
  <conditionalFormatting sqref="P18">
    <cfRule type="cellIs" dxfId="3811" priority="6420" stopIfTrue="1" operator="equal">
      <formula>$P$6</formula>
    </cfRule>
    <cfRule type="cellIs" dxfId="3810" priority="6421" stopIfTrue="1" operator="equal">
      <formula>$P$4</formula>
    </cfRule>
    <cfRule type="cellIs" dxfId="3809" priority="6422" stopIfTrue="1" operator="equal">
      <formula>$P$8</formula>
    </cfRule>
  </conditionalFormatting>
  <conditionalFormatting sqref="P18">
    <cfRule type="cellIs" dxfId="3808" priority="6423" stopIfTrue="1" operator="lessThan">
      <formula>19</formula>
    </cfRule>
    <cfRule type="cellIs" dxfId="3807" priority="6424" stopIfTrue="1" operator="between">
      <formula>49</formula>
      <formula>20</formula>
    </cfRule>
    <cfRule type="cellIs" dxfId="3806" priority="6425" stopIfTrue="1" operator="greaterThan">
      <formula>50</formula>
    </cfRule>
  </conditionalFormatting>
  <conditionalFormatting sqref="P18">
    <cfRule type="expression" dxfId="3805" priority="6426" stopIfTrue="1">
      <formula>LEN(TRIM(P18))=0</formula>
    </cfRule>
    <cfRule type="cellIs" dxfId="3804" priority="6427" stopIfTrue="1" operator="equal">
      <formula>" "</formula>
    </cfRule>
    <cfRule type="cellIs" dxfId="3803" priority="6428" stopIfTrue="1" operator="lessThan">
      <formula>19</formula>
    </cfRule>
  </conditionalFormatting>
  <conditionalFormatting sqref="P18">
    <cfRule type="expression" dxfId="3802" priority="6429" stopIfTrue="1">
      <formula>LEN(TRIM(P18))=0</formula>
    </cfRule>
    <cfRule type="cellIs" dxfId="3801" priority="6430" stopIfTrue="1" operator="equal">
      <formula>" "</formula>
    </cfRule>
    <cfRule type="cellIs" dxfId="3800" priority="6431" stopIfTrue="1" operator="lessThan">
      <formula>19</formula>
    </cfRule>
  </conditionalFormatting>
  <conditionalFormatting sqref="P18">
    <cfRule type="expression" dxfId="3799" priority="6432" stopIfTrue="1">
      <formula>LEN(TRIM(P18))=0</formula>
    </cfRule>
    <cfRule type="cellIs" dxfId="3798" priority="6433" stopIfTrue="1" operator="equal">
      <formula>" "</formula>
    </cfRule>
    <cfRule type="cellIs" dxfId="3797" priority="6434" stopIfTrue="1" operator="lessThan">
      <formula>19</formula>
    </cfRule>
  </conditionalFormatting>
  <conditionalFormatting sqref="P18">
    <cfRule type="expression" dxfId="3796" priority="6435" stopIfTrue="1">
      <formula>LEN(TRIM(P18))=0</formula>
    </cfRule>
    <cfRule type="cellIs" dxfId="3795" priority="6436" stopIfTrue="1" operator="equal">
      <formula>" "</formula>
    </cfRule>
    <cfRule type="cellIs" dxfId="3794" priority="6437" stopIfTrue="1" operator="lessThan">
      <formula>19</formula>
    </cfRule>
  </conditionalFormatting>
  <conditionalFormatting sqref="P18">
    <cfRule type="expression" dxfId="3793" priority="6417" stopIfTrue="1">
      <formula>LEN(TRIM(P18))=0</formula>
    </cfRule>
    <cfRule type="cellIs" dxfId="3792" priority="6418" stopIfTrue="1" operator="equal">
      <formula>" "</formula>
    </cfRule>
    <cfRule type="cellIs" dxfId="3791" priority="6419" stopIfTrue="1" operator="lessThan">
      <formula>19</formula>
    </cfRule>
  </conditionalFormatting>
  <conditionalFormatting sqref="P18">
    <cfRule type="expression" dxfId="3790" priority="6438" stopIfTrue="1">
      <formula>LEN(TRIM(P18))=0</formula>
    </cfRule>
  </conditionalFormatting>
  <conditionalFormatting sqref="P18">
    <cfRule type="expression" dxfId="3789" priority="6413" stopIfTrue="1">
      <formula>LEN(TRIM(P18))=0</formula>
    </cfRule>
    <cfRule type="cellIs" dxfId="3788" priority="6414" stopIfTrue="1" operator="equal">
      <formula>" "</formula>
    </cfRule>
    <cfRule type="cellIs" dxfId="3787" priority="6415" stopIfTrue="1" operator="lessThan">
      <formula>19</formula>
    </cfRule>
  </conditionalFormatting>
  <conditionalFormatting sqref="P18">
    <cfRule type="expression" dxfId="3786" priority="6416" stopIfTrue="1">
      <formula>LEN(TRIM(P18))=0</formula>
    </cfRule>
  </conditionalFormatting>
  <conditionalFormatting sqref="P18">
    <cfRule type="expression" dxfId="3785" priority="6439" stopIfTrue="1">
      <formula>LEN(TRIM(P18))=0</formula>
    </cfRule>
  </conditionalFormatting>
  <conditionalFormatting sqref="P18">
    <cfRule type="expression" dxfId="3784" priority="6409" stopIfTrue="1">
      <formula>LEN(TRIM(P18))=0</formula>
    </cfRule>
    <cfRule type="cellIs" dxfId="3783" priority="6410" stopIfTrue="1" operator="equal">
      <formula>" "</formula>
    </cfRule>
    <cfRule type="cellIs" dxfId="3782" priority="6411" stopIfTrue="1" operator="lessThan">
      <formula>19</formula>
    </cfRule>
  </conditionalFormatting>
  <conditionalFormatting sqref="P18">
    <cfRule type="expression" dxfId="3781" priority="6412" stopIfTrue="1">
      <formula>LEN(TRIM(P18))=0</formula>
    </cfRule>
  </conditionalFormatting>
  <conditionalFormatting sqref="P18">
    <cfRule type="expression" dxfId="3780" priority="6440" stopIfTrue="1">
      <formula>LEN(TRIM(P18))=0</formula>
    </cfRule>
  </conditionalFormatting>
  <conditionalFormatting sqref="P18">
    <cfRule type="colorScale" priority="6441">
      <colorScale>
        <cfvo type="min"/>
        <cfvo type="max"/>
        <color rgb="FFFF7128"/>
        <color rgb="FFFFEF9C"/>
      </colorScale>
    </cfRule>
  </conditionalFormatting>
  <conditionalFormatting sqref="H19">
    <cfRule type="cellIs" dxfId="3779" priority="6400" stopIfTrue="1" operator="equal">
      <formula>$P$6</formula>
    </cfRule>
    <cfRule type="cellIs" dxfId="3778" priority="6401" stopIfTrue="1" operator="equal">
      <formula>$P$4</formula>
    </cfRule>
    <cfRule type="cellIs" dxfId="3777" priority="6402" stopIfTrue="1" operator="equal">
      <formula>$P$8</formula>
    </cfRule>
  </conditionalFormatting>
  <conditionalFormatting sqref="H19">
    <cfRule type="expression" dxfId="3776" priority="6403" stopIfTrue="1">
      <formula>LEN(TRIM(H19))=0</formula>
    </cfRule>
    <cfRule type="cellIs" dxfId="3775" priority="6404" stopIfTrue="1" operator="equal">
      <formula>" "</formula>
    </cfRule>
    <cfRule type="cellIs" dxfId="3774" priority="6405" stopIfTrue="1" operator="lessThan">
      <formula>19</formula>
    </cfRule>
  </conditionalFormatting>
  <conditionalFormatting sqref="H19">
    <cfRule type="expression" dxfId="3773" priority="6406" stopIfTrue="1">
      <formula>LEN(TRIM(H19))=0</formula>
    </cfRule>
  </conditionalFormatting>
  <conditionalFormatting sqref="H19">
    <cfRule type="expression" dxfId="3772" priority="6407" stopIfTrue="1">
      <formula>LEN(TRIM(H19))=0</formula>
    </cfRule>
  </conditionalFormatting>
  <conditionalFormatting sqref="H19">
    <cfRule type="colorScale" priority="6408">
      <colorScale>
        <cfvo type="min"/>
        <cfvo type="max"/>
        <color rgb="FFFF7128"/>
        <color rgb="FFFFEF9C"/>
      </colorScale>
    </cfRule>
  </conditionalFormatting>
  <conditionalFormatting sqref="P19">
    <cfRule type="cellIs" dxfId="3771" priority="6378" stopIfTrue="1" operator="equal">
      <formula>$P$6</formula>
    </cfRule>
    <cfRule type="cellIs" dxfId="3770" priority="6379" stopIfTrue="1" operator="equal">
      <formula>$P$4</formula>
    </cfRule>
    <cfRule type="cellIs" dxfId="3769" priority="6380" stopIfTrue="1" operator="equal">
      <formula>$P$8</formula>
    </cfRule>
  </conditionalFormatting>
  <conditionalFormatting sqref="P19">
    <cfRule type="cellIs" dxfId="3768" priority="6381" stopIfTrue="1" operator="lessThan">
      <formula>19</formula>
    </cfRule>
    <cfRule type="cellIs" dxfId="3767" priority="6382" stopIfTrue="1" operator="between">
      <formula>49</formula>
      <formula>20</formula>
    </cfRule>
    <cfRule type="cellIs" dxfId="3766" priority="6383" stopIfTrue="1" operator="greaterThan">
      <formula>50</formula>
    </cfRule>
  </conditionalFormatting>
  <conditionalFormatting sqref="P19">
    <cfRule type="expression" dxfId="3765" priority="6384" stopIfTrue="1">
      <formula>LEN(TRIM(P19))=0</formula>
    </cfRule>
    <cfRule type="cellIs" dxfId="3764" priority="6385" stopIfTrue="1" operator="equal">
      <formula>" "</formula>
    </cfRule>
    <cfRule type="cellIs" dxfId="3763" priority="6386" stopIfTrue="1" operator="lessThan">
      <formula>19</formula>
    </cfRule>
  </conditionalFormatting>
  <conditionalFormatting sqref="P19">
    <cfRule type="expression" dxfId="3762" priority="6387" stopIfTrue="1">
      <formula>LEN(TRIM(P19))=0</formula>
    </cfRule>
    <cfRule type="cellIs" dxfId="3761" priority="6388" stopIfTrue="1" operator="equal">
      <formula>" "</formula>
    </cfRule>
    <cfRule type="cellIs" dxfId="3760" priority="6389" stopIfTrue="1" operator="lessThan">
      <formula>19</formula>
    </cfRule>
  </conditionalFormatting>
  <conditionalFormatting sqref="P19">
    <cfRule type="expression" dxfId="3759" priority="6390" stopIfTrue="1">
      <formula>LEN(TRIM(P19))=0</formula>
    </cfRule>
    <cfRule type="cellIs" dxfId="3758" priority="6391" stopIfTrue="1" operator="equal">
      <formula>" "</formula>
    </cfRule>
    <cfRule type="cellIs" dxfId="3757" priority="6392" stopIfTrue="1" operator="lessThan">
      <formula>19</formula>
    </cfRule>
  </conditionalFormatting>
  <conditionalFormatting sqref="P19">
    <cfRule type="expression" dxfId="3756" priority="6393" stopIfTrue="1">
      <formula>LEN(TRIM(P19))=0</formula>
    </cfRule>
    <cfRule type="cellIs" dxfId="3755" priority="6394" stopIfTrue="1" operator="equal">
      <formula>" "</formula>
    </cfRule>
    <cfRule type="cellIs" dxfId="3754" priority="6395" stopIfTrue="1" operator="lessThan">
      <formula>19</formula>
    </cfRule>
  </conditionalFormatting>
  <conditionalFormatting sqref="P19">
    <cfRule type="expression" dxfId="3753" priority="6375" stopIfTrue="1">
      <formula>LEN(TRIM(P19))=0</formula>
    </cfRule>
    <cfRule type="cellIs" dxfId="3752" priority="6376" stopIfTrue="1" operator="equal">
      <formula>" "</formula>
    </cfRule>
    <cfRule type="cellIs" dxfId="3751" priority="6377" stopIfTrue="1" operator="lessThan">
      <formula>19</formula>
    </cfRule>
  </conditionalFormatting>
  <conditionalFormatting sqref="P19">
    <cfRule type="expression" dxfId="3750" priority="6396" stopIfTrue="1">
      <formula>LEN(TRIM(P19))=0</formula>
    </cfRule>
  </conditionalFormatting>
  <conditionalFormatting sqref="P19">
    <cfRule type="expression" dxfId="3749" priority="6371" stopIfTrue="1">
      <formula>LEN(TRIM(P19))=0</formula>
    </cfRule>
    <cfRule type="cellIs" dxfId="3748" priority="6372" stopIfTrue="1" operator="equal">
      <formula>" "</formula>
    </cfRule>
    <cfRule type="cellIs" dxfId="3747" priority="6373" stopIfTrue="1" operator="lessThan">
      <formula>19</formula>
    </cfRule>
  </conditionalFormatting>
  <conditionalFormatting sqref="P19">
    <cfRule type="expression" dxfId="3746" priority="6374" stopIfTrue="1">
      <formula>LEN(TRIM(P19))=0</formula>
    </cfRule>
  </conditionalFormatting>
  <conditionalFormatting sqref="P19">
    <cfRule type="expression" dxfId="3745" priority="6397" stopIfTrue="1">
      <formula>LEN(TRIM(P19))=0</formula>
    </cfRule>
  </conditionalFormatting>
  <conditionalFormatting sqref="P19">
    <cfRule type="expression" dxfId="3744" priority="6367" stopIfTrue="1">
      <formula>LEN(TRIM(P19))=0</formula>
    </cfRule>
    <cfRule type="cellIs" dxfId="3743" priority="6368" stopIfTrue="1" operator="equal">
      <formula>" "</formula>
    </cfRule>
    <cfRule type="cellIs" dxfId="3742" priority="6369" stopIfTrue="1" operator="lessThan">
      <formula>19</formula>
    </cfRule>
  </conditionalFormatting>
  <conditionalFormatting sqref="P19">
    <cfRule type="expression" dxfId="3741" priority="6370" stopIfTrue="1">
      <formula>LEN(TRIM(P19))=0</formula>
    </cfRule>
  </conditionalFormatting>
  <conditionalFormatting sqref="P19">
    <cfRule type="expression" dxfId="3740" priority="6398" stopIfTrue="1">
      <formula>LEN(TRIM(P19))=0</formula>
    </cfRule>
  </conditionalFormatting>
  <conditionalFormatting sqref="P19">
    <cfRule type="colorScale" priority="6399">
      <colorScale>
        <cfvo type="min"/>
        <cfvo type="max"/>
        <color rgb="FFFF7128"/>
        <color rgb="FFFFEF9C"/>
      </colorScale>
    </cfRule>
  </conditionalFormatting>
  <conditionalFormatting sqref="P20">
    <cfRule type="cellIs" dxfId="3739" priority="6279" stopIfTrue="1" operator="equal">
      <formula>$P$6</formula>
    </cfRule>
    <cfRule type="cellIs" dxfId="3738" priority="6280" stopIfTrue="1" operator="equal">
      <formula>$P$4</formula>
    </cfRule>
    <cfRule type="cellIs" dxfId="3737" priority="6281" stopIfTrue="1" operator="equal">
      <formula>$P$8</formula>
    </cfRule>
  </conditionalFormatting>
  <conditionalFormatting sqref="P20">
    <cfRule type="cellIs" dxfId="3736" priority="6282" stopIfTrue="1" operator="lessThan">
      <formula>19</formula>
    </cfRule>
    <cfRule type="cellIs" dxfId="3735" priority="6283" stopIfTrue="1" operator="between">
      <formula>49</formula>
      <formula>20</formula>
    </cfRule>
    <cfRule type="cellIs" dxfId="3734" priority="6284" stopIfTrue="1" operator="greaterThan">
      <formula>50</formula>
    </cfRule>
  </conditionalFormatting>
  <conditionalFormatting sqref="P20">
    <cfRule type="expression" dxfId="3733" priority="6285" stopIfTrue="1">
      <formula>LEN(TRIM(P20))=0</formula>
    </cfRule>
    <cfRule type="cellIs" dxfId="3732" priority="6286" stopIfTrue="1" operator="equal">
      <formula>" "</formula>
    </cfRule>
    <cfRule type="cellIs" dxfId="3731" priority="6287" stopIfTrue="1" operator="lessThan">
      <formula>19</formula>
    </cfRule>
  </conditionalFormatting>
  <conditionalFormatting sqref="P20">
    <cfRule type="expression" dxfId="3730" priority="6288" stopIfTrue="1">
      <formula>LEN(TRIM(P20))=0</formula>
    </cfRule>
    <cfRule type="cellIs" dxfId="3729" priority="6289" stopIfTrue="1" operator="equal">
      <formula>" "</formula>
    </cfRule>
    <cfRule type="cellIs" dxfId="3728" priority="6290" stopIfTrue="1" operator="lessThan">
      <formula>19</formula>
    </cfRule>
  </conditionalFormatting>
  <conditionalFormatting sqref="P20">
    <cfRule type="expression" dxfId="3727" priority="6291" stopIfTrue="1">
      <formula>LEN(TRIM(P20))=0</formula>
    </cfRule>
    <cfRule type="cellIs" dxfId="3726" priority="6292" stopIfTrue="1" operator="equal">
      <formula>" "</formula>
    </cfRule>
    <cfRule type="cellIs" dxfId="3725" priority="6293" stopIfTrue="1" operator="lessThan">
      <formula>19</formula>
    </cfRule>
  </conditionalFormatting>
  <conditionalFormatting sqref="P20">
    <cfRule type="expression" dxfId="3724" priority="6294" stopIfTrue="1">
      <formula>LEN(TRIM(P20))=0</formula>
    </cfRule>
    <cfRule type="cellIs" dxfId="3723" priority="6295" stopIfTrue="1" operator="equal">
      <formula>" "</formula>
    </cfRule>
    <cfRule type="cellIs" dxfId="3722" priority="6296" stopIfTrue="1" operator="lessThan">
      <formula>19</formula>
    </cfRule>
  </conditionalFormatting>
  <conditionalFormatting sqref="P20">
    <cfRule type="expression" dxfId="3721" priority="6276" stopIfTrue="1">
      <formula>LEN(TRIM(P20))=0</formula>
    </cfRule>
    <cfRule type="cellIs" dxfId="3720" priority="6277" stopIfTrue="1" operator="equal">
      <formula>" "</formula>
    </cfRule>
    <cfRule type="cellIs" dxfId="3719" priority="6278" stopIfTrue="1" operator="lessThan">
      <formula>19</formula>
    </cfRule>
  </conditionalFormatting>
  <conditionalFormatting sqref="P20">
    <cfRule type="expression" dxfId="3718" priority="6297" stopIfTrue="1">
      <formula>LEN(TRIM(P20))=0</formula>
    </cfRule>
  </conditionalFormatting>
  <conditionalFormatting sqref="P20">
    <cfRule type="expression" dxfId="3717" priority="6272" stopIfTrue="1">
      <formula>LEN(TRIM(P20))=0</formula>
    </cfRule>
    <cfRule type="cellIs" dxfId="3716" priority="6273" stopIfTrue="1" operator="equal">
      <formula>" "</formula>
    </cfRule>
    <cfRule type="cellIs" dxfId="3715" priority="6274" stopIfTrue="1" operator="lessThan">
      <formula>19</formula>
    </cfRule>
  </conditionalFormatting>
  <conditionalFormatting sqref="P20">
    <cfRule type="expression" dxfId="3714" priority="6275" stopIfTrue="1">
      <formula>LEN(TRIM(P20))=0</formula>
    </cfRule>
  </conditionalFormatting>
  <conditionalFormatting sqref="P20">
    <cfRule type="expression" dxfId="3713" priority="6298" stopIfTrue="1">
      <formula>LEN(TRIM(P20))=0</formula>
    </cfRule>
  </conditionalFormatting>
  <conditionalFormatting sqref="P20">
    <cfRule type="expression" dxfId="3712" priority="6268" stopIfTrue="1">
      <formula>LEN(TRIM(P20))=0</formula>
    </cfRule>
    <cfRule type="cellIs" dxfId="3711" priority="6269" stopIfTrue="1" operator="equal">
      <formula>" "</formula>
    </cfRule>
    <cfRule type="cellIs" dxfId="3710" priority="6270" stopIfTrue="1" operator="lessThan">
      <formula>19</formula>
    </cfRule>
  </conditionalFormatting>
  <conditionalFormatting sqref="P20">
    <cfRule type="expression" dxfId="3709" priority="6271" stopIfTrue="1">
      <formula>LEN(TRIM(P20))=0</formula>
    </cfRule>
  </conditionalFormatting>
  <conditionalFormatting sqref="P20">
    <cfRule type="expression" dxfId="3708" priority="6299" stopIfTrue="1">
      <formula>LEN(TRIM(P20))=0</formula>
    </cfRule>
  </conditionalFormatting>
  <conditionalFormatting sqref="P20">
    <cfRule type="expression" dxfId="3707" priority="6263" stopIfTrue="1">
      <formula>LEN(TRIM(P20))=0</formula>
    </cfRule>
    <cfRule type="cellIs" dxfId="3706" priority="6264" stopIfTrue="1" operator="equal">
      <formula>" "</formula>
    </cfRule>
    <cfRule type="cellIs" dxfId="3705" priority="6265" stopIfTrue="1" operator="lessThan">
      <formula>19</formula>
    </cfRule>
  </conditionalFormatting>
  <conditionalFormatting sqref="P20">
    <cfRule type="colorScale" priority="6262">
      <colorScale>
        <cfvo type="min"/>
        <cfvo type="max"/>
        <color rgb="FFFF7128"/>
        <color rgb="FFFFEF9C"/>
      </colorScale>
    </cfRule>
  </conditionalFormatting>
  <conditionalFormatting sqref="P20">
    <cfRule type="expression" dxfId="3704" priority="6266" stopIfTrue="1">
      <formula>LEN(TRIM(P20))=0</formula>
    </cfRule>
  </conditionalFormatting>
  <conditionalFormatting sqref="P20">
    <cfRule type="expression" dxfId="3703" priority="6267" stopIfTrue="1">
      <formula>LEN(TRIM(P20))=0</formula>
    </cfRule>
  </conditionalFormatting>
  <conditionalFormatting sqref="P20">
    <cfRule type="colorScale" priority="6300">
      <colorScale>
        <cfvo type="min"/>
        <cfvo type="max"/>
        <color rgb="FFFF7128"/>
        <color rgb="FFFFEF9C"/>
      </colorScale>
    </cfRule>
  </conditionalFormatting>
  <conditionalFormatting sqref="P21">
    <cfRule type="cellIs" dxfId="3702" priority="6225" stopIfTrue="1" operator="lessThan">
      <formula>19</formula>
    </cfRule>
    <cfRule type="cellIs" dxfId="3701" priority="6226" stopIfTrue="1" operator="between">
      <formula>49</formula>
      <formula>20</formula>
    </cfRule>
    <cfRule type="cellIs" dxfId="3700" priority="6227" stopIfTrue="1" operator="greaterThan">
      <formula>50</formula>
    </cfRule>
  </conditionalFormatting>
  <conditionalFormatting sqref="P21">
    <cfRule type="expression" dxfId="3699" priority="6228" stopIfTrue="1">
      <formula>LEN(TRIM(P21))=0</formula>
    </cfRule>
    <cfRule type="cellIs" dxfId="3698" priority="6229" stopIfTrue="1" operator="equal">
      <formula>" "</formula>
    </cfRule>
    <cfRule type="cellIs" dxfId="3697" priority="6230" stopIfTrue="1" operator="lessThan">
      <formula>19</formula>
    </cfRule>
  </conditionalFormatting>
  <conditionalFormatting sqref="P21">
    <cfRule type="expression" dxfId="3696" priority="6234" stopIfTrue="1">
      <formula>LEN(TRIM(P21))=0</formula>
    </cfRule>
    <cfRule type="cellIs" dxfId="3695" priority="6235" stopIfTrue="1" operator="equal">
      <formula>" "</formula>
    </cfRule>
    <cfRule type="cellIs" dxfId="3694" priority="6236" stopIfTrue="1" operator="lessThan">
      <formula>19</formula>
    </cfRule>
  </conditionalFormatting>
  <conditionalFormatting sqref="P21">
    <cfRule type="expression" dxfId="3693" priority="6237" stopIfTrue="1">
      <formula>LEN(TRIM(P21))=0</formula>
    </cfRule>
    <cfRule type="cellIs" dxfId="3692" priority="6238" stopIfTrue="1" operator="equal">
      <formula>" "</formula>
    </cfRule>
    <cfRule type="cellIs" dxfId="3691" priority="6239" stopIfTrue="1" operator="lessThan">
      <formula>19</formula>
    </cfRule>
  </conditionalFormatting>
  <conditionalFormatting sqref="P21">
    <cfRule type="expression" dxfId="3690" priority="6219" stopIfTrue="1">
      <formula>LEN(TRIM(P21))=0</formula>
    </cfRule>
    <cfRule type="cellIs" dxfId="3689" priority="6220" stopIfTrue="1" operator="equal">
      <formula>" "</formula>
    </cfRule>
    <cfRule type="cellIs" dxfId="3688" priority="6221" stopIfTrue="1" operator="lessThan">
      <formula>19</formula>
    </cfRule>
  </conditionalFormatting>
  <conditionalFormatting sqref="P21">
    <cfRule type="expression" dxfId="3687" priority="6240" stopIfTrue="1">
      <formula>LEN(TRIM(P21))=0</formula>
    </cfRule>
  </conditionalFormatting>
  <conditionalFormatting sqref="P21">
    <cfRule type="expression" dxfId="3686" priority="6215" stopIfTrue="1">
      <formula>LEN(TRIM(P21))=0</formula>
    </cfRule>
    <cfRule type="cellIs" dxfId="3685" priority="6216" stopIfTrue="1" operator="equal">
      <formula>" "</formula>
    </cfRule>
    <cfRule type="cellIs" dxfId="3684" priority="6217" stopIfTrue="1" operator="lessThan">
      <formula>19</formula>
    </cfRule>
  </conditionalFormatting>
  <conditionalFormatting sqref="P21">
    <cfRule type="expression" dxfId="3683" priority="6218" stopIfTrue="1">
      <formula>LEN(TRIM(P21))=0</formula>
    </cfRule>
  </conditionalFormatting>
  <conditionalFormatting sqref="P21">
    <cfRule type="expression" dxfId="3682" priority="6241" stopIfTrue="1">
      <formula>LEN(TRIM(P21))=0</formula>
    </cfRule>
  </conditionalFormatting>
  <conditionalFormatting sqref="P21">
    <cfRule type="expression" dxfId="3681" priority="6211" stopIfTrue="1">
      <formula>LEN(TRIM(P21))=0</formula>
    </cfRule>
    <cfRule type="cellIs" dxfId="3680" priority="6212" stopIfTrue="1" operator="equal">
      <formula>" "</formula>
    </cfRule>
    <cfRule type="cellIs" dxfId="3679" priority="6213" stopIfTrue="1" operator="lessThan">
      <formula>19</formula>
    </cfRule>
  </conditionalFormatting>
  <conditionalFormatting sqref="P21">
    <cfRule type="expression" dxfId="3678" priority="6214" stopIfTrue="1">
      <formula>LEN(TRIM(P21))=0</formula>
    </cfRule>
  </conditionalFormatting>
  <conditionalFormatting sqref="P21">
    <cfRule type="expression" dxfId="3677" priority="6242" stopIfTrue="1">
      <formula>LEN(TRIM(P21))=0</formula>
    </cfRule>
  </conditionalFormatting>
  <conditionalFormatting sqref="P21">
    <cfRule type="expression" dxfId="3676" priority="6206" stopIfTrue="1">
      <formula>LEN(TRIM(P21))=0</formula>
    </cfRule>
    <cfRule type="cellIs" dxfId="3675" priority="6207" stopIfTrue="1" operator="equal">
      <formula>" "</formula>
    </cfRule>
    <cfRule type="cellIs" dxfId="3674" priority="6208" stopIfTrue="1" operator="lessThan">
      <formula>19</formula>
    </cfRule>
  </conditionalFormatting>
  <conditionalFormatting sqref="P21">
    <cfRule type="colorScale" priority="6205">
      <colorScale>
        <cfvo type="min"/>
        <cfvo type="max"/>
        <color rgb="FFFF7128"/>
        <color rgb="FFFFEF9C"/>
      </colorScale>
    </cfRule>
  </conditionalFormatting>
  <conditionalFormatting sqref="P21">
    <cfRule type="expression" dxfId="3673" priority="6209" stopIfTrue="1">
      <formula>LEN(TRIM(P21))=0</formula>
    </cfRule>
  </conditionalFormatting>
  <conditionalFormatting sqref="P21">
    <cfRule type="expression" dxfId="3672" priority="6210" stopIfTrue="1">
      <formula>LEN(TRIM(P21))=0</formula>
    </cfRule>
  </conditionalFormatting>
  <conditionalFormatting sqref="P21">
    <cfRule type="colorScale" priority="6243">
      <colorScale>
        <cfvo type="min"/>
        <cfvo type="max"/>
        <color rgb="FFFF7128"/>
        <color rgb="FFFFEF9C"/>
      </colorScale>
    </cfRule>
  </conditionalFormatting>
  <conditionalFormatting sqref="P22">
    <cfRule type="cellIs" dxfId="3671" priority="6183" stopIfTrue="1" operator="equal">
      <formula>$P$6</formula>
    </cfRule>
    <cfRule type="cellIs" dxfId="3670" priority="6184" stopIfTrue="1" operator="equal">
      <formula>$P$4</formula>
    </cfRule>
    <cfRule type="cellIs" dxfId="3669" priority="6185" stopIfTrue="1" operator="equal">
      <formula>$P$8</formula>
    </cfRule>
  </conditionalFormatting>
  <conditionalFormatting sqref="P22">
    <cfRule type="cellIs" dxfId="3668" priority="6186" stopIfTrue="1" operator="lessThan">
      <formula>19</formula>
    </cfRule>
    <cfRule type="cellIs" dxfId="3667" priority="6187" stopIfTrue="1" operator="between">
      <formula>49</formula>
      <formula>20</formula>
    </cfRule>
    <cfRule type="cellIs" dxfId="3666" priority="6188" stopIfTrue="1" operator="greaterThan">
      <formula>50</formula>
    </cfRule>
  </conditionalFormatting>
  <conditionalFormatting sqref="P22">
    <cfRule type="expression" dxfId="3665" priority="6189" stopIfTrue="1">
      <formula>LEN(TRIM(P22))=0</formula>
    </cfRule>
    <cfRule type="cellIs" dxfId="3664" priority="6190" stopIfTrue="1" operator="equal">
      <formula>" "</formula>
    </cfRule>
    <cfRule type="cellIs" dxfId="3663" priority="6191" stopIfTrue="1" operator="lessThan">
      <formula>19</formula>
    </cfRule>
  </conditionalFormatting>
  <conditionalFormatting sqref="P22">
    <cfRule type="expression" dxfId="3662" priority="6192" stopIfTrue="1">
      <formula>LEN(TRIM(P22))=0</formula>
    </cfRule>
    <cfRule type="cellIs" dxfId="3661" priority="6193" stopIfTrue="1" operator="equal">
      <formula>" "</formula>
    </cfRule>
    <cfRule type="cellIs" dxfId="3660" priority="6194" stopIfTrue="1" operator="lessThan">
      <formula>19</formula>
    </cfRule>
  </conditionalFormatting>
  <conditionalFormatting sqref="P22">
    <cfRule type="expression" dxfId="3659" priority="6195" stopIfTrue="1">
      <formula>LEN(TRIM(P22))=0</formula>
    </cfRule>
    <cfRule type="cellIs" dxfId="3658" priority="6196" stopIfTrue="1" operator="equal">
      <formula>" "</formula>
    </cfRule>
    <cfRule type="cellIs" dxfId="3657" priority="6197" stopIfTrue="1" operator="lessThan">
      <formula>19</formula>
    </cfRule>
  </conditionalFormatting>
  <conditionalFormatting sqref="P22">
    <cfRule type="expression" dxfId="3656" priority="6198" stopIfTrue="1">
      <formula>LEN(TRIM(P22))=0</formula>
    </cfRule>
    <cfRule type="cellIs" dxfId="3655" priority="6199" stopIfTrue="1" operator="equal">
      <formula>" "</formula>
    </cfRule>
    <cfRule type="cellIs" dxfId="3654" priority="6200" stopIfTrue="1" operator="lessThan">
      <formula>19</formula>
    </cfRule>
  </conditionalFormatting>
  <conditionalFormatting sqref="P22">
    <cfRule type="expression" dxfId="3653" priority="6180" stopIfTrue="1">
      <formula>LEN(TRIM(P22))=0</formula>
    </cfRule>
    <cfRule type="cellIs" dxfId="3652" priority="6181" stopIfTrue="1" operator="equal">
      <formula>" "</formula>
    </cfRule>
    <cfRule type="cellIs" dxfId="3651" priority="6182" stopIfTrue="1" operator="lessThan">
      <formula>19</formula>
    </cfRule>
  </conditionalFormatting>
  <conditionalFormatting sqref="P22">
    <cfRule type="expression" dxfId="3650" priority="6201" stopIfTrue="1">
      <formula>LEN(TRIM(P22))=0</formula>
    </cfRule>
  </conditionalFormatting>
  <conditionalFormatting sqref="P22">
    <cfRule type="expression" dxfId="3649" priority="6176" stopIfTrue="1">
      <formula>LEN(TRIM(P22))=0</formula>
    </cfRule>
    <cfRule type="cellIs" dxfId="3648" priority="6177" stopIfTrue="1" operator="equal">
      <formula>" "</formula>
    </cfRule>
    <cfRule type="cellIs" dxfId="3647" priority="6178" stopIfTrue="1" operator="lessThan">
      <formula>19</formula>
    </cfRule>
  </conditionalFormatting>
  <conditionalFormatting sqref="P22">
    <cfRule type="expression" dxfId="3646" priority="6179" stopIfTrue="1">
      <formula>LEN(TRIM(P22))=0</formula>
    </cfRule>
  </conditionalFormatting>
  <conditionalFormatting sqref="P22">
    <cfRule type="expression" dxfId="3645" priority="6202" stopIfTrue="1">
      <formula>LEN(TRIM(P22))=0</formula>
    </cfRule>
  </conditionalFormatting>
  <conditionalFormatting sqref="P22">
    <cfRule type="expression" dxfId="3644" priority="6172" stopIfTrue="1">
      <formula>LEN(TRIM(P22))=0</formula>
    </cfRule>
    <cfRule type="cellIs" dxfId="3643" priority="6173" stopIfTrue="1" operator="equal">
      <formula>" "</formula>
    </cfRule>
    <cfRule type="cellIs" dxfId="3642" priority="6174" stopIfTrue="1" operator="lessThan">
      <formula>19</formula>
    </cfRule>
  </conditionalFormatting>
  <conditionalFormatting sqref="P22">
    <cfRule type="expression" dxfId="3641" priority="6175" stopIfTrue="1">
      <formula>LEN(TRIM(P22))=0</formula>
    </cfRule>
  </conditionalFormatting>
  <conditionalFormatting sqref="P22">
    <cfRule type="expression" dxfId="3640" priority="6203" stopIfTrue="1">
      <formula>LEN(TRIM(P22))=0</formula>
    </cfRule>
  </conditionalFormatting>
  <conditionalFormatting sqref="P22">
    <cfRule type="expression" dxfId="3639" priority="6167" stopIfTrue="1">
      <formula>LEN(TRIM(P22))=0</formula>
    </cfRule>
    <cfRule type="cellIs" dxfId="3638" priority="6168" stopIfTrue="1" operator="equal">
      <formula>" "</formula>
    </cfRule>
    <cfRule type="cellIs" dxfId="3637" priority="6169" stopIfTrue="1" operator="lessThan">
      <formula>19</formula>
    </cfRule>
  </conditionalFormatting>
  <conditionalFormatting sqref="P22">
    <cfRule type="colorScale" priority="6166">
      <colorScale>
        <cfvo type="min"/>
        <cfvo type="max"/>
        <color rgb="FFFF7128"/>
        <color rgb="FFFFEF9C"/>
      </colorScale>
    </cfRule>
  </conditionalFormatting>
  <conditionalFormatting sqref="P22">
    <cfRule type="expression" dxfId="3636" priority="6170" stopIfTrue="1">
      <formula>LEN(TRIM(P22))=0</formula>
    </cfRule>
  </conditionalFormatting>
  <conditionalFormatting sqref="P22">
    <cfRule type="expression" dxfId="3635" priority="6171" stopIfTrue="1">
      <formula>LEN(TRIM(P22))=0</formula>
    </cfRule>
  </conditionalFormatting>
  <conditionalFormatting sqref="P22">
    <cfRule type="colorScale" priority="6204">
      <colorScale>
        <cfvo type="min"/>
        <cfvo type="max"/>
        <color rgb="FFFF7128"/>
        <color rgb="FFFFEF9C"/>
      </colorScale>
    </cfRule>
  </conditionalFormatting>
  <conditionalFormatting sqref="P25">
    <cfRule type="cellIs" dxfId="3634" priority="6102" stopIfTrue="1" operator="equal">
      <formula>$P$6</formula>
    </cfRule>
    <cfRule type="cellIs" dxfId="3633" priority="6103" stopIfTrue="1" operator="equal">
      <formula>$P$4</formula>
    </cfRule>
    <cfRule type="cellIs" dxfId="3632" priority="6104" stopIfTrue="1" operator="equal">
      <formula>$P$8</formula>
    </cfRule>
  </conditionalFormatting>
  <conditionalFormatting sqref="P25">
    <cfRule type="cellIs" dxfId="3631" priority="6105" stopIfTrue="1" operator="lessThan">
      <formula>19</formula>
    </cfRule>
    <cfRule type="cellIs" dxfId="3630" priority="6106" stopIfTrue="1" operator="between">
      <formula>49</formula>
      <formula>20</formula>
    </cfRule>
    <cfRule type="cellIs" dxfId="3629" priority="6107" stopIfTrue="1" operator="greaterThan">
      <formula>50</formula>
    </cfRule>
  </conditionalFormatting>
  <conditionalFormatting sqref="P25">
    <cfRule type="expression" dxfId="3628" priority="6108" stopIfTrue="1">
      <formula>LEN(TRIM(P25))=0</formula>
    </cfRule>
    <cfRule type="cellIs" dxfId="3627" priority="6109" stopIfTrue="1" operator="equal">
      <formula>" "</formula>
    </cfRule>
    <cfRule type="cellIs" dxfId="3626" priority="6110" stopIfTrue="1" operator="lessThan">
      <formula>19</formula>
    </cfRule>
  </conditionalFormatting>
  <conditionalFormatting sqref="P25">
    <cfRule type="expression" dxfId="3625" priority="6111" stopIfTrue="1">
      <formula>LEN(TRIM(P25))=0</formula>
    </cfRule>
    <cfRule type="cellIs" dxfId="3624" priority="6112" stopIfTrue="1" operator="equal">
      <formula>" "</formula>
    </cfRule>
    <cfRule type="cellIs" dxfId="3623" priority="6113" stopIfTrue="1" operator="lessThan">
      <formula>19</formula>
    </cfRule>
  </conditionalFormatting>
  <conditionalFormatting sqref="P25">
    <cfRule type="expression" dxfId="3622" priority="6114" stopIfTrue="1">
      <formula>LEN(TRIM(P25))=0</formula>
    </cfRule>
    <cfRule type="cellIs" dxfId="3621" priority="6115" stopIfTrue="1" operator="equal">
      <formula>" "</formula>
    </cfRule>
    <cfRule type="cellIs" dxfId="3620" priority="6116" stopIfTrue="1" operator="lessThan">
      <formula>19</formula>
    </cfRule>
  </conditionalFormatting>
  <conditionalFormatting sqref="P25">
    <cfRule type="expression" dxfId="3619" priority="6117" stopIfTrue="1">
      <formula>LEN(TRIM(P25))=0</formula>
    </cfRule>
    <cfRule type="cellIs" dxfId="3618" priority="6118" stopIfTrue="1" operator="equal">
      <formula>" "</formula>
    </cfRule>
    <cfRule type="cellIs" dxfId="3617" priority="6119" stopIfTrue="1" operator="lessThan">
      <formula>19</formula>
    </cfRule>
  </conditionalFormatting>
  <conditionalFormatting sqref="P25">
    <cfRule type="expression" dxfId="3616" priority="6099" stopIfTrue="1">
      <formula>LEN(TRIM(P25))=0</formula>
    </cfRule>
    <cfRule type="cellIs" dxfId="3615" priority="6100" stopIfTrue="1" operator="equal">
      <formula>" "</formula>
    </cfRule>
    <cfRule type="cellIs" dxfId="3614" priority="6101" stopIfTrue="1" operator="lessThan">
      <formula>19</formula>
    </cfRule>
  </conditionalFormatting>
  <conditionalFormatting sqref="P25">
    <cfRule type="expression" dxfId="3613" priority="6120" stopIfTrue="1">
      <formula>LEN(TRIM(P25))=0</formula>
    </cfRule>
  </conditionalFormatting>
  <conditionalFormatting sqref="P25">
    <cfRule type="expression" dxfId="3612" priority="6121" stopIfTrue="1">
      <formula>LEN(TRIM(P25))=0</formula>
    </cfRule>
  </conditionalFormatting>
  <conditionalFormatting sqref="P25">
    <cfRule type="expression" dxfId="3611" priority="6091" stopIfTrue="1">
      <formula>LEN(TRIM(P25))=0</formula>
    </cfRule>
    <cfRule type="cellIs" dxfId="3610" priority="6092" stopIfTrue="1" operator="equal">
      <formula>" "</formula>
    </cfRule>
    <cfRule type="cellIs" dxfId="3609" priority="6093" stopIfTrue="1" operator="lessThan">
      <formula>19</formula>
    </cfRule>
  </conditionalFormatting>
  <conditionalFormatting sqref="P25">
    <cfRule type="expression" dxfId="3608" priority="6094" stopIfTrue="1">
      <formula>LEN(TRIM(P25))=0</formula>
    </cfRule>
  </conditionalFormatting>
  <conditionalFormatting sqref="P25">
    <cfRule type="expression" dxfId="3607" priority="6122" stopIfTrue="1">
      <formula>LEN(TRIM(P25))=0</formula>
    </cfRule>
  </conditionalFormatting>
  <conditionalFormatting sqref="P25">
    <cfRule type="expression" dxfId="3606" priority="6086" stopIfTrue="1">
      <formula>LEN(TRIM(P25))=0</formula>
    </cfRule>
    <cfRule type="cellIs" dxfId="3605" priority="6087" stopIfTrue="1" operator="equal">
      <formula>" "</formula>
    </cfRule>
    <cfRule type="cellIs" dxfId="3604" priority="6088" stopIfTrue="1" operator="lessThan">
      <formula>19</formula>
    </cfRule>
  </conditionalFormatting>
  <conditionalFormatting sqref="P25">
    <cfRule type="colorScale" priority="6085">
      <colorScale>
        <cfvo type="min"/>
        <cfvo type="max"/>
        <color rgb="FFFF7128"/>
        <color rgb="FFFFEF9C"/>
      </colorScale>
    </cfRule>
  </conditionalFormatting>
  <conditionalFormatting sqref="P25">
    <cfRule type="expression" dxfId="3603" priority="6089" stopIfTrue="1">
      <formula>LEN(TRIM(P25))=0</formula>
    </cfRule>
  </conditionalFormatting>
  <conditionalFormatting sqref="P25">
    <cfRule type="expression" dxfId="3602" priority="6090" stopIfTrue="1">
      <formula>LEN(TRIM(P25))=0</formula>
    </cfRule>
  </conditionalFormatting>
  <conditionalFormatting sqref="P25">
    <cfRule type="colorScale" priority="6123">
      <colorScale>
        <cfvo type="min"/>
        <cfvo type="max"/>
        <color rgb="FFFF7128"/>
        <color rgb="FFFFEF9C"/>
      </colorScale>
    </cfRule>
  </conditionalFormatting>
  <conditionalFormatting sqref="P26">
    <cfRule type="cellIs" dxfId="3601" priority="6063" stopIfTrue="1" operator="equal">
      <formula>$P$6</formula>
    </cfRule>
    <cfRule type="cellIs" dxfId="3600" priority="6064" stopIfTrue="1" operator="equal">
      <formula>$P$4</formula>
    </cfRule>
    <cfRule type="cellIs" dxfId="3599" priority="6065" stopIfTrue="1" operator="equal">
      <formula>$P$8</formula>
    </cfRule>
  </conditionalFormatting>
  <conditionalFormatting sqref="P26">
    <cfRule type="cellIs" dxfId="3598" priority="6066" stopIfTrue="1" operator="lessThan">
      <formula>19</formula>
    </cfRule>
    <cfRule type="cellIs" dxfId="3597" priority="6067" stopIfTrue="1" operator="between">
      <formula>49</formula>
      <formula>20</formula>
    </cfRule>
    <cfRule type="cellIs" dxfId="3596" priority="6068" stopIfTrue="1" operator="greaterThan">
      <formula>50</formula>
    </cfRule>
  </conditionalFormatting>
  <conditionalFormatting sqref="P26">
    <cfRule type="expression" dxfId="3595" priority="6069" stopIfTrue="1">
      <formula>LEN(TRIM(P26))=0</formula>
    </cfRule>
    <cfRule type="cellIs" dxfId="3594" priority="6070" stopIfTrue="1" operator="equal">
      <formula>" "</formula>
    </cfRule>
    <cfRule type="cellIs" dxfId="3593" priority="6071" stopIfTrue="1" operator="lessThan">
      <formula>19</formula>
    </cfRule>
  </conditionalFormatting>
  <conditionalFormatting sqref="P26">
    <cfRule type="expression" dxfId="3592" priority="6075" stopIfTrue="1">
      <formula>LEN(TRIM(P26))=0</formula>
    </cfRule>
    <cfRule type="cellIs" dxfId="3591" priority="6076" stopIfTrue="1" operator="equal">
      <formula>" "</formula>
    </cfRule>
    <cfRule type="cellIs" dxfId="3590" priority="6077" stopIfTrue="1" operator="lessThan">
      <formula>19</formula>
    </cfRule>
  </conditionalFormatting>
  <conditionalFormatting sqref="P26">
    <cfRule type="expression" dxfId="3589" priority="6078" stopIfTrue="1">
      <formula>LEN(TRIM(P26))=0</formula>
    </cfRule>
    <cfRule type="cellIs" dxfId="3588" priority="6079" stopIfTrue="1" operator="equal">
      <formula>" "</formula>
    </cfRule>
    <cfRule type="cellIs" dxfId="3587" priority="6080" stopIfTrue="1" operator="lessThan">
      <formula>19</formula>
    </cfRule>
  </conditionalFormatting>
  <conditionalFormatting sqref="P26">
    <cfRule type="expression" dxfId="3586" priority="6060" stopIfTrue="1">
      <formula>LEN(TRIM(P26))=0</formula>
    </cfRule>
    <cfRule type="cellIs" dxfId="3585" priority="6061" stopIfTrue="1" operator="equal">
      <formula>" "</formula>
    </cfRule>
    <cfRule type="cellIs" dxfId="3584" priority="6062" stopIfTrue="1" operator="lessThan">
      <formula>19</formula>
    </cfRule>
  </conditionalFormatting>
  <conditionalFormatting sqref="P26">
    <cfRule type="expression" dxfId="3583" priority="6081" stopIfTrue="1">
      <formula>LEN(TRIM(P26))=0</formula>
    </cfRule>
  </conditionalFormatting>
  <conditionalFormatting sqref="P26">
    <cfRule type="expression" dxfId="3582" priority="6056" stopIfTrue="1">
      <formula>LEN(TRIM(P26))=0</formula>
    </cfRule>
    <cfRule type="cellIs" dxfId="3581" priority="6057" stopIfTrue="1" operator="equal">
      <formula>" "</formula>
    </cfRule>
    <cfRule type="cellIs" dxfId="3580" priority="6058" stopIfTrue="1" operator="lessThan">
      <formula>19</formula>
    </cfRule>
  </conditionalFormatting>
  <conditionalFormatting sqref="P26">
    <cfRule type="expression" dxfId="3579" priority="6059" stopIfTrue="1">
      <formula>LEN(TRIM(P26))=0</formula>
    </cfRule>
  </conditionalFormatting>
  <conditionalFormatting sqref="P26">
    <cfRule type="expression" dxfId="3578" priority="6082" stopIfTrue="1">
      <formula>LEN(TRIM(P26))=0</formula>
    </cfRule>
  </conditionalFormatting>
  <conditionalFormatting sqref="P26">
    <cfRule type="expression" dxfId="3577" priority="6052" stopIfTrue="1">
      <formula>LEN(TRIM(P26))=0</formula>
    </cfRule>
    <cfRule type="cellIs" dxfId="3576" priority="6053" stopIfTrue="1" operator="equal">
      <formula>" "</formula>
    </cfRule>
    <cfRule type="cellIs" dxfId="3575" priority="6054" stopIfTrue="1" operator="lessThan">
      <formula>19</formula>
    </cfRule>
  </conditionalFormatting>
  <conditionalFormatting sqref="P26">
    <cfRule type="expression" dxfId="3574" priority="6055" stopIfTrue="1">
      <formula>LEN(TRIM(P26))=0</formula>
    </cfRule>
  </conditionalFormatting>
  <conditionalFormatting sqref="P26">
    <cfRule type="expression" dxfId="3573" priority="6083" stopIfTrue="1">
      <formula>LEN(TRIM(P26))=0</formula>
    </cfRule>
  </conditionalFormatting>
  <conditionalFormatting sqref="P26">
    <cfRule type="expression" dxfId="3572" priority="6047" stopIfTrue="1">
      <formula>LEN(TRIM(P26))=0</formula>
    </cfRule>
    <cfRule type="cellIs" dxfId="3571" priority="6048" stopIfTrue="1" operator="equal">
      <formula>" "</formula>
    </cfRule>
    <cfRule type="cellIs" dxfId="3570" priority="6049" stopIfTrue="1" operator="lessThan">
      <formula>19</formula>
    </cfRule>
  </conditionalFormatting>
  <conditionalFormatting sqref="P26">
    <cfRule type="colorScale" priority="6046">
      <colorScale>
        <cfvo type="min"/>
        <cfvo type="max"/>
        <color rgb="FFFF7128"/>
        <color rgb="FFFFEF9C"/>
      </colorScale>
    </cfRule>
  </conditionalFormatting>
  <conditionalFormatting sqref="P26">
    <cfRule type="expression" dxfId="3569" priority="6050" stopIfTrue="1">
      <formula>LEN(TRIM(P26))=0</formula>
    </cfRule>
  </conditionalFormatting>
  <conditionalFormatting sqref="P26">
    <cfRule type="expression" dxfId="3568" priority="6051" stopIfTrue="1">
      <formula>LEN(TRIM(P26))=0</formula>
    </cfRule>
  </conditionalFormatting>
  <conditionalFormatting sqref="P26">
    <cfRule type="colorScale" priority="6084">
      <colorScale>
        <cfvo type="min"/>
        <cfvo type="max"/>
        <color rgb="FFFF7128"/>
        <color rgb="FFFFEF9C"/>
      </colorScale>
    </cfRule>
  </conditionalFormatting>
  <conditionalFormatting sqref="P27">
    <cfRule type="cellIs" dxfId="3567" priority="6024" stopIfTrue="1" operator="equal">
      <formula>$P$6</formula>
    </cfRule>
    <cfRule type="cellIs" dxfId="3566" priority="6025" stopIfTrue="1" operator="equal">
      <formula>$P$4</formula>
    </cfRule>
    <cfRule type="cellIs" dxfId="3565" priority="6026" stopIfTrue="1" operator="equal">
      <formula>$P$8</formula>
    </cfRule>
  </conditionalFormatting>
  <conditionalFormatting sqref="P27">
    <cfRule type="cellIs" dxfId="3564" priority="6027" stopIfTrue="1" operator="lessThan">
      <formula>19</formula>
    </cfRule>
    <cfRule type="cellIs" dxfId="3563" priority="6028" stopIfTrue="1" operator="between">
      <formula>49</formula>
      <formula>20</formula>
    </cfRule>
    <cfRule type="cellIs" dxfId="3562" priority="6029" stopIfTrue="1" operator="greaterThan">
      <formula>50</formula>
    </cfRule>
  </conditionalFormatting>
  <conditionalFormatting sqref="P27">
    <cfRule type="expression" dxfId="3561" priority="6033" stopIfTrue="1">
      <formula>LEN(TRIM(P27))=0</formula>
    </cfRule>
    <cfRule type="cellIs" dxfId="3560" priority="6034" stopIfTrue="1" operator="equal">
      <formula>" "</formula>
    </cfRule>
    <cfRule type="cellIs" dxfId="3559" priority="6035" stopIfTrue="1" operator="lessThan">
      <formula>19</formula>
    </cfRule>
  </conditionalFormatting>
  <conditionalFormatting sqref="P27">
    <cfRule type="expression" dxfId="3558" priority="6036" stopIfTrue="1">
      <formula>LEN(TRIM(P27))=0</formula>
    </cfRule>
    <cfRule type="cellIs" dxfId="3557" priority="6037" stopIfTrue="1" operator="equal">
      <formula>" "</formula>
    </cfRule>
    <cfRule type="cellIs" dxfId="3556" priority="6038" stopIfTrue="1" operator="lessThan">
      <formula>19</formula>
    </cfRule>
  </conditionalFormatting>
  <conditionalFormatting sqref="P27">
    <cfRule type="expression" dxfId="3555" priority="6039" stopIfTrue="1">
      <formula>LEN(TRIM(P27))=0</formula>
    </cfRule>
    <cfRule type="cellIs" dxfId="3554" priority="6040" stopIfTrue="1" operator="equal">
      <formula>" "</formula>
    </cfRule>
    <cfRule type="cellIs" dxfId="3553" priority="6041" stopIfTrue="1" operator="lessThan">
      <formula>19</formula>
    </cfRule>
  </conditionalFormatting>
  <conditionalFormatting sqref="P27">
    <cfRule type="expression" dxfId="3552" priority="6021" stopIfTrue="1">
      <formula>LEN(TRIM(P27))=0</formula>
    </cfRule>
    <cfRule type="cellIs" dxfId="3551" priority="6022" stopIfTrue="1" operator="equal">
      <formula>" "</formula>
    </cfRule>
    <cfRule type="cellIs" dxfId="3550" priority="6023" stopIfTrue="1" operator="lessThan">
      <formula>19</formula>
    </cfRule>
  </conditionalFormatting>
  <conditionalFormatting sqref="P27">
    <cfRule type="expression" dxfId="3549" priority="6042" stopIfTrue="1">
      <formula>LEN(TRIM(P27))=0</formula>
    </cfRule>
  </conditionalFormatting>
  <conditionalFormatting sqref="P27">
    <cfRule type="expression" dxfId="3548" priority="6017" stopIfTrue="1">
      <formula>LEN(TRIM(P27))=0</formula>
    </cfRule>
    <cfRule type="cellIs" dxfId="3547" priority="6018" stopIfTrue="1" operator="equal">
      <formula>" "</formula>
    </cfRule>
    <cfRule type="cellIs" dxfId="3546" priority="6019" stopIfTrue="1" operator="lessThan">
      <formula>19</formula>
    </cfRule>
  </conditionalFormatting>
  <conditionalFormatting sqref="P27">
    <cfRule type="expression" dxfId="3545" priority="6020" stopIfTrue="1">
      <formula>LEN(TRIM(P27))=0</formula>
    </cfRule>
  </conditionalFormatting>
  <conditionalFormatting sqref="P27">
    <cfRule type="expression" dxfId="3544" priority="6043" stopIfTrue="1">
      <formula>LEN(TRIM(P27))=0</formula>
    </cfRule>
  </conditionalFormatting>
  <conditionalFormatting sqref="P27">
    <cfRule type="expression" dxfId="3543" priority="6013" stopIfTrue="1">
      <formula>LEN(TRIM(P27))=0</formula>
    </cfRule>
    <cfRule type="cellIs" dxfId="3542" priority="6014" stopIfTrue="1" operator="equal">
      <formula>" "</formula>
    </cfRule>
    <cfRule type="cellIs" dxfId="3541" priority="6015" stopIfTrue="1" operator="lessThan">
      <formula>19</formula>
    </cfRule>
  </conditionalFormatting>
  <conditionalFormatting sqref="P27">
    <cfRule type="expression" dxfId="3540" priority="6016" stopIfTrue="1">
      <formula>LEN(TRIM(P27))=0</formula>
    </cfRule>
  </conditionalFormatting>
  <conditionalFormatting sqref="P27">
    <cfRule type="expression" dxfId="3539" priority="6044" stopIfTrue="1">
      <formula>LEN(TRIM(P27))=0</formula>
    </cfRule>
  </conditionalFormatting>
  <conditionalFormatting sqref="P27">
    <cfRule type="expression" dxfId="3538" priority="6008" stopIfTrue="1">
      <formula>LEN(TRIM(P27))=0</formula>
    </cfRule>
    <cfRule type="cellIs" dxfId="3537" priority="6009" stopIfTrue="1" operator="equal">
      <formula>" "</formula>
    </cfRule>
    <cfRule type="cellIs" dxfId="3536" priority="6010" stopIfTrue="1" operator="lessThan">
      <formula>19</formula>
    </cfRule>
  </conditionalFormatting>
  <conditionalFormatting sqref="P27">
    <cfRule type="colorScale" priority="6007">
      <colorScale>
        <cfvo type="min"/>
        <cfvo type="max"/>
        <color rgb="FFFF7128"/>
        <color rgb="FFFFEF9C"/>
      </colorScale>
    </cfRule>
  </conditionalFormatting>
  <conditionalFormatting sqref="P27">
    <cfRule type="expression" dxfId="3535" priority="6011" stopIfTrue="1">
      <formula>LEN(TRIM(P27))=0</formula>
    </cfRule>
  </conditionalFormatting>
  <conditionalFormatting sqref="P27">
    <cfRule type="expression" dxfId="3534" priority="6012" stopIfTrue="1">
      <formula>LEN(TRIM(P27))=0</formula>
    </cfRule>
  </conditionalFormatting>
  <conditionalFormatting sqref="P27">
    <cfRule type="colorScale" priority="6045">
      <colorScale>
        <cfvo type="min"/>
        <cfvo type="max"/>
        <color rgb="FFFF7128"/>
        <color rgb="FFFFEF9C"/>
      </colorScale>
    </cfRule>
  </conditionalFormatting>
  <conditionalFormatting sqref="P28">
    <cfRule type="cellIs" dxfId="3533" priority="5985" stopIfTrue="1" operator="equal">
      <formula>$P$6</formula>
    </cfRule>
    <cfRule type="cellIs" dxfId="3532" priority="5986" stopIfTrue="1" operator="equal">
      <formula>$P$4</formula>
    </cfRule>
    <cfRule type="cellIs" dxfId="3531" priority="5987" stopIfTrue="1" operator="equal">
      <formula>$P$8</formula>
    </cfRule>
  </conditionalFormatting>
  <conditionalFormatting sqref="P28">
    <cfRule type="cellIs" dxfId="3530" priority="5988" stopIfTrue="1" operator="lessThan">
      <formula>19</formula>
    </cfRule>
    <cfRule type="cellIs" dxfId="3529" priority="5989" stopIfTrue="1" operator="between">
      <formula>49</formula>
      <formula>20</formula>
    </cfRule>
    <cfRule type="cellIs" dxfId="3528" priority="5990" stopIfTrue="1" operator="greaterThan">
      <formula>50</formula>
    </cfRule>
  </conditionalFormatting>
  <conditionalFormatting sqref="P28">
    <cfRule type="expression" dxfId="3527" priority="5991" stopIfTrue="1">
      <formula>LEN(TRIM(P28))=0</formula>
    </cfRule>
    <cfRule type="cellIs" dxfId="3526" priority="5992" stopIfTrue="1" operator="equal">
      <formula>" "</formula>
    </cfRule>
    <cfRule type="cellIs" dxfId="3525" priority="5993" stopIfTrue="1" operator="lessThan">
      <formula>19</formula>
    </cfRule>
  </conditionalFormatting>
  <conditionalFormatting sqref="P28">
    <cfRule type="expression" dxfId="3524" priority="5994" stopIfTrue="1">
      <formula>LEN(TRIM(P28))=0</formula>
    </cfRule>
    <cfRule type="cellIs" dxfId="3523" priority="5995" stopIfTrue="1" operator="equal">
      <formula>" "</formula>
    </cfRule>
    <cfRule type="cellIs" dxfId="3522" priority="5996" stopIfTrue="1" operator="lessThan">
      <formula>19</formula>
    </cfRule>
  </conditionalFormatting>
  <conditionalFormatting sqref="P28">
    <cfRule type="expression" dxfId="3521" priority="5997" stopIfTrue="1">
      <formula>LEN(TRIM(P28))=0</formula>
    </cfRule>
    <cfRule type="cellIs" dxfId="3520" priority="5998" stopIfTrue="1" operator="equal">
      <formula>" "</formula>
    </cfRule>
    <cfRule type="cellIs" dxfId="3519" priority="5999" stopIfTrue="1" operator="lessThan">
      <formula>19</formula>
    </cfRule>
  </conditionalFormatting>
  <conditionalFormatting sqref="P28">
    <cfRule type="expression" dxfId="3518" priority="6000" stopIfTrue="1">
      <formula>LEN(TRIM(P28))=0</formula>
    </cfRule>
    <cfRule type="cellIs" dxfId="3517" priority="6001" stopIfTrue="1" operator="equal">
      <formula>" "</formula>
    </cfRule>
    <cfRule type="cellIs" dxfId="3516" priority="6002" stopIfTrue="1" operator="lessThan">
      <formula>19</formula>
    </cfRule>
  </conditionalFormatting>
  <conditionalFormatting sqref="P28">
    <cfRule type="expression" dxfId="3515" priority="5982" stopIfTrue="1">
      <formula>LEN(TRIM(P28))=0</formula>
    </cfRule>
    <cfRule type="cellIs" dxfId="3514" priority="5983" stopIfTrue="1" operator="equal">
      <formula>" "</formula>
    </cfRule>
    <cfRule type="cellIs" dxfId="3513" priority="5984" stopIfTrue="1" operator="lessThan">
      <formula>19</formula>
    </cfRule>
  </conditionalFormatting>
  <conditionalFormatting sqref="P28">
    <cfRule type="expression" dxfId="3512" priority="6003" stopIfTrue="1">
      <formula>LEN(TRIM(P28))=0</formula>
    </cfRule>
  </conditionalFormatting>
  <conditionalFormatting sqref="P28">
    <cfRule type="expression" dxfId="3511" priority="5978" stopIfTrue="1">
      <formula>LEN(TRIM(P28))=0</formula>
    </cfRule>
    <cfRule type="cellIs" dxfId="3510" priority="5979" stopIfTrue="1" operator="equal">
      <formula>" "</formula>
    </cfRule>
    <cfRule type="cellIs" dxfId="3509" priority="5980" stopIfTrue="1" operator="lessThan">
      <formula>19</formula>
    </cfRule>
  </conditionalFormatting>
  <conditionalFormatting sqref="P28">
    <cfRule type="expression" dxfId="3508" priority="5981" stopIfTrue="1">
      <formula>LEN(TRIM(P28))=0</formula>
    </cfRule>
  </conditionalFormatting>
  <conditionalFormatting sqref="P28">
    <cfRule type="expression" dxfId="3507" priority="6004" stopIfTrue="1">
      <formula>LEN(TRIM(P28))=0</formula>
    </cfRule>
  </conditionalFormatting>
  <conditionalFormatting sqref="P28">
    <cfRule type="expression" dxfId="3506" priority="5974" stopIfTrue="1">
      <formula>LEN(TRIM(P28))=0</formula>
    </cfRule>
    <cfRule type="cellIs" dxfId="3505" priority="5975" stopIfTrue="1" operator="equal">
      <formula>" "</formula>
    </cfRule>
    <cfRule type="cellIs" dxfId="3504" priority="5976" stopIfTrue="1" operator="lessThan">
      <formula>19</formula>
    </cfRule>
  </conditionalFormatting>
  <conditionalFormatting sqref="P28">
    <cfRule type="expression" dxfId="3503" priority="5977" stopIfTrue="1">
      <formula>LEN(TRIM(P28))=0</formula>
    </cfRule>
  </conditionalFormatting>
  <conditionalFormatting sqref="P28">
    <cfRule type="expression" dxfId="3502" priority="6005" stopIfTrue="1">
      <formula>LEN(TRIM(P28))=0</formula>
    </cfRule>
  </conditionalFormatting>
  <conditionalFormatting sqref="P28">
    <cfRule type="expression" dxfId="3501" priority="5969" stopIfTrue="1">
      <formula>LEN(TRIM(P28))=0</formula>
    </cfRule>
    <cfRule type="cellIs" dxfId="3500" priority="5970" stopIfTrue="1" operator="equal">
      <formula>" "</formula>
    </cfRule>
    <cfRule type="cellIs" dxfId="3499" priority="5971" stopIfTrue="1" operator="lessThan">
      <formula>19</formula>
    </cfRule>
  </conditionalFormatting>
  <conditionalFormatting sqref="P28">
    <cfRule type="colorScale" priority="5968">
      <colorScale>
        <cfvo type="min"/>
        <cfvo type="max"/>
        <color rgb="FFFF7128"/>
        <color rgb="FFFFEF9C"/>
      </colorScale>
    </cfRule>
  </conditionalFormatting>
  <conditionalFormatting sqref="P28">
    <cfRule type="expression" dxfId="3498" priority="5972" stopIfTrue="1">
      <formula>LEN(TRIM(P28))=0</formula>
    </cfRule>
  </conditionalFormatting>
  <conditionalFormatting sqref="P28">
    <cfRule type="expression" dxfId="3497" priority="5973" stopIfTrue="1">
      <formula>LEN(TRIM(P28))=0</formula>
    </cfRule>
  </conditionalFormatting>
  <conditionalFormatting sqref="P28">
    <cfRule type="colorScale" priority="6006">
      <colorScale>
        <cfvo type="min"/>
        <cfvo type="max"/>
        <color rgb="FFFF7128"/>
        <color rgb="FFFFEF9C"/>
      </colorScale>
    </cfRule>
  </conditionalFormatting>
  <conditionalFormatting sqref="P51">
    <cfRule type="cellIs" dxfId="3496" priority="5946" stopIfTrue="1" operator="equal">
      <formula>$P$6</formula>
    </cfRule>
    <cfRule type="cellIs" dxfId="3495" priority="5947" stopIfTrue="1" operator="equal">
      <formula>$P$4</formula>
    </cfRule>
    <cfRule type="cellIs" dxfId="3494" priority="5948" stopIfTrue="1" operator="equal">
      <formula>$P$8</formula>
    </cfRule>
  </conditionalFormatting>
  <conditionalFormatting sqref="P51">
    <cfRule type="cellIs" dxfId="3493" priority="5949" stopIfTrue="1" operator="lessThan">
      <formula>19</formula>
    </cfRule>
    <cfRule type="cellIs" dxfId="3492" priority="5950" stopIfTrue="1" operator="between">
      <formula>49</formula>
      <formula>20</formula>
    </cfRule>
    <cfRule type="cellIs" dxfId="3491" priority="5951" stopIfTrue="1" operator="greaterThan">
      <formula>50</formula>
    </cfRule>
  </conditionalFormatting>
  <conditionalFormatting sqref="P51">
    <cfRule type="expression" dxfId="3490" priority="5952" stopIfTrue="1">
      <formula>LEN(TRIM(P51))=0</formula>
    </cfRule>
    <cfRule type="cellIs" dxfId="3489" priority="5953" stopIfTrue="1" operator="equal">
      <formula>" "</formula>
    </cfRule>
    <cfRule type="cellIs" dxfId="3488" priority="5954" stopIfTrue="1" operator="lessThan">
      <formula>19</formula>
    </cfRule>
  </conditionalFormatting>
  <conditionalFormatting sqref="P51">
    <cfRule type="expression" dxfId="3487" priority="5958" stopIfTrue="1">
      <formula>LEN(TRIM(P51))=0</formula>
    </cfRule>
    <cfRule type="cellIs" dxfId="3486" priority="5959" stopIfTrue="1" operator="equal">
      <formula>" "</formula>
    </cfRule>
    <cfRule type="cellIs" dxfId="3485" priority="5960" stopIfTrue="1" operator="lessThan">
      <formula>19</formula>
    </cfRule>
  </conditionalFormatting>
  <conditionalFormatting sqref="P51">
    <cfRule type="expression" dxfId="3484" priority="5961" stopIfTrue="1">
      <formula>LEN(TRIM(P51))=0</formula>
    </cfRule>
    <cfRule type="cellIs" dxfId="3483" priority="5962" stopIfTrue="1" operator="equal">
      <formula>" "</formula>
    </cfRule>
    <cfRule type="cellIs" dxfId="3482" priority="5963" stopIfTrue="1" operator="lessThan">
      <formula>19</formula>
    </cfRule>
  </conditionalFormatting>
  <conditionalFormatting sqref="P51">
    <cfRule type="expression" dxfId="3481" priority="5943" stopIfTrue="1">
      <formula>LEN(TRIM(P51))=0</formula>
    </cfRule>
    <cfRule type="cellIs" dxfId="3480" priority="5944" stopIfTrue="1" operator="equal">
      <formula>" "</formula>
    </cfRule>
    <cfRule type="cellIs" dxfId="3479" priority="5945" stopIfTrue="1" operator="lessThan">
      <formula>19</formula>
    </cfRule>
  </conditionalFormatting>
  <conditionalFormatting sqref="P51">
    <cfRule type="expression" dxfId="3478" priority="5964" stopIfTrue="1">
      <formula>LEN(TRIM(P51))=0</formula>
    </cfRule>
  </conditionalFormatting>
  <conditionalFormatting sqref="P51">
    <cfRule type="expression" dxfId="3477" priority="5939" stopIfTrue="1">
      <formula>LEN(TRIM(P51))=0</formula>
    </cfRule>
    <cfRule type="cellIs" dxfId="3476" priority="5940" stopIfTrue="1" operator="equal">
      <formula>" "</formula>
    </cfRule>
    <cfRule type="cellIs" dxfId="3475" priority="5941" stopIfTrue="1" operator="lessThan">
      <formula>19</formula>
    </cfRule>
  </conditionalFormatting>
  <conditionalFormatting sqref="P51">
    <cfRule type="expression" dxfId="3474" priority="5942" stopIfTrue="1">
      <formula>LEN(TRIM(P51))=0</formula>
    </cfRule>
  </conditionalFormatting>
  <conditionalFormatting sqref="P51">
    <cfRule type="expression" dxfId="3473" priority="5965" stopIfTrue="1">
      <formula>LEN(TRIM(P51))=0</formula>
    </cfRule>
  </conditionalFormatting>
  <conditionalFormatting sqref="P51">
    <cfRule type="expression" dxfId="3472" priority="5935" stopIfTrue="1">
      <formula>LEN(TRIM(P51))=0</formula>
    </cfRule>
    <cfRule type="cellIs" dxfId="3471" priority="5936" stopIfTrue="1" operator="equal">
      <formula>" "</formula>
    </cfRule>
    <cfRule type="cellIs" dxfId="3470" priority="5937" stopIfTrue="1" operator="lessThan">
      <formula>19</formula>
    </cfRule>
  </conditionalFormatting>
  <conditionalFormatting sqref="P51">
    <cfRule type="expression" dxfId="3469" priority="5938" stopIfTrue="1">
      <formula>LEN(TRIM(P51))=0</formula>
    </cfRule>
  </conditionalFormatting>
  <conditionalFormatting sqref="P51">
    <cfRule type="expression" dxfId="3468" priority="5966" stopIfTrue="1">
      <formula>LEN(TRIM(P51))=0</formula>
    </cfRule>
  </conditionalFormatting>
  <conditionalFormatting sqref="P51">
    <cfRule type="colorScale" priority="5967">
      <colorScale>
        <cfvo type="min"/>
        <cfvo type="max"/>
        <color rgb="FFFF7128"/>
        <color rgb="FFFFEF9C"/>
      </colorScale>
    </cfRule>
  </conditionalFormatting>
  <conditionalFormatting sqref="J51:J52">
    <cfRule type="colorScale" priority="9087">
      <colorScale>
        <cfvo type="min"/>
        <cfvo type="max"/>
        <color rgb="FFFF7128"/>
        <color rgb="FFFFEF9C"/>
      </colorScale>
    </cfRule>
  </conditionalFormatting>
  <conditionalFormatting sqref="N51:N52">
    <cfRule type="colorScale" priority="9089">
      <colorScale>
        <cfvo type="min"/>
        <cfvo type="max"/>
        <color rgb="FFFF7128"/>
        <color rgb="FFFFEF9C"/>
      </colorScale>
    </cfRule>
  </conditionalFormatting>
  <conditionalFormatting sqref="H66">
    <cfRule type="cellIs" dxfId="3467" priority="5881" stopIfTrue="1" operator="equal">
      <formula>$P$6</formula>
    </cfRule>
    <cfRule type="cellIs" dxfId="3466" priority="5882" stopIfTrue="1" operator="equal">
      <formula>$P$4</formula>
    </cfRule>
    <cfRule type="cellIs" dxfId="3465" priority="5883" stopIfTrue="1" operator="equal">
      <formula>$P$8</formula>
    </cfRule>
  </conditionalFormatting>
  <conditionalFormatting sqref="H66">
    <cfRule type="expression" dxfId="3464" priority="5884" stopIfTrue="1">
      <formula>LEN(TRIM(H66))=0</formula>
    </cfRule>
    <cfRule type="cellIs" dxfId="3463" priority="5885" stopIfTrue="1" operator="equal">
      <formula>" "</formula>
    </cfRule>
    <cfRule type="cellIs" dxfId="3462" priority="5886" stopIfTrue="1" operator="lessThan">
      <formula>19</formula>
    </cfRule>
  </conditionalFormatting>
  <conditionalFormatting sqref="H66">
    <cfRule type="expression" dxfId="3461" priority="5887" stopIfTrue="1">
      <formula>LEN(TRIM(H66))=0</formula>
    </cfRule>
  </conditionalFormatting>
  <conditionalFormatting sqref="H66">
    <cfRule type="expression" dxfId="3460" priority="5888" stopIfTrue="1">
      <formula>LEN(TRIM(H66))=0</formula>
    </cfRule>
  </conditionalFormatting>
  <conditionalFormatting sqref="H66">
    <cfRule type="colorScale" priority="5889">
      <colorScale>
        <cfvo type="min"/>
        <cfvo type="max"/>
        <color rgb="FFFF7128"/>
        <color rgb="FFFFEF9C"/>
      </colorScale>
    </cfRule>
  </conditionalFormatting>
  <conditionalFormatting sqref="P52">
    <cfRule type="cellIs" dxfId="3459" priority="5841" stopIfTrue="1" operator="equal">
      <formula>$P$6</formula>
    </cfRule>
    <cfRule type="cellIs" dxfId="3458" priority="5842" stopIfTrue="1" operator="equal">
      <formula>$P$4</formula>
    </cfRule>
    <cfRule type="cellIs" dxfId="3457" priority="5843" stopIfTrue="1" operator="equal">
      <formula>$P$8</formula>
    </cfRule>
  </conditionalFormatting>
  <conditionalFormatting sqref="P52">
    <cfRule type="cellIs" dxfId="3456" priority="5844" stopIfTrue="1" operator="lessThan">
      <formula>19</formula>
    </cfRule>
    <cfRule type="cellIs" dxfId="3455" priority="5845" stopIfTrue="1" operator="between">
      <formula>49</formula>
      <formula>20</formula>
    </cfRule>
    <cfRule type="cellIs" dxfId="3454" priority="5846" stopIfTrue="1" operator="greaterThan">
      <formula>50</formula>
    </cfRule>
  </conditionalFormatting>
  <conditionalFormatting sqref="P52">
    <cfRule type="expression" dxfId="3453" priority="5847" stopIfTrue="1">
      <formula>LEN(TRIM(P52))=0</formula>
    </cfRule>
    <cfRule type="cellIs" dxfId="3452" priority="5848" stopIfTrue="1" operator="equal">
      <formula>" "</formula>
    </cfRule>
    <cfRule type="cellIs" dxfId="3451" priority="5849" stopIfTrue="1" operator="lessThan">
      <formula>19</formula>
    </cfRule>
  </conditionalFormatting>
  <conditionalFormatting sqref="P52">
    <cfRule type="expression" dxfId="3450" priority="5850" stopIfTrue="1">
      <formula>LEN(TRIM(P52))=0</formula>
    </cfRule>
    <cfRule type="cellIs" dxfId="3449" priority="5851" stopIfTrue="1" operator="equal">
      <formula>" "</formula>
    </cfRule>
    <cfRule type="cellIs" dxfId="3448" priority="5852" stopIfTrue="1" operator="lessThan">
      <formula>19</formula>
    </cfRule>
  </conditionalFormatting>
  <conditionalFormatting sqref="P52">
    <cfRule type="expression" dxfId="3447" priority="5853" stopIfTrue="1">
      <formula>LEN(TRIM(P52))=0</formula>
    </cfRule>
    <cfRule type="cellIs" dxfId="3446" priority="5854" stopIfTrue="1" operator="equal">
      <formula>" "</formula>
    </cfRule>
    <cfRule type="cellIs" dxfId="3445" priority="5855" stopIfTrue="1" operator="lessThan">
      <formula>19</formula>
    </cfRule>
  </conditionalFormatting>
  <conditionalFormatting sqref="P52">
    <cfRule type="expression" dxfId="3444" priority="5856" stopIfTrue="1">
      <formula>LEN(TRIM(P52))=0</formula>
    </cfRule>
    <cfRule type="cellIs" dxfId="3443" priority="5857" stopIfTrue="1" operator="equal">
      <formula>" "</formula>
    </cfRule>
    <cfRule type="cellIs" dxfId="3442" priority="5858" stopIfTrue="1" operator="lessThan">
      <formula>19</formula>
    </cfRule>
  </conditionalFormatting>
  <conditionalFormatting sqref="P52">
    <cfRule type="expression" dxfId="3441" priority="5838" stopIfTrue="1">
      <formula>LEN(TRIM(P52))=0</formula>
    </cfRule>
    <cfRule type="cellIs" dxfId="3440" priority="5839" stopIfTrue="1" operator="equal">
      <formula>" "</formula>
    </cfRule>
    <cfRule type="cellIs" dxfId="3439" priority="5840" stopIfTrue="1" operator="lessThan">
      <formula>19</formula>
    </cfRule>
  </conditionalFormatting>
  <conditionalFormatting sqref="P52">
    <cfRule type="expression" dxfId="3438" priority="5859" stopIfTrue="1">
      <formula>LEN(TRIM(P52))=0</formula>
    </cfRule>
  </conditionalFormatting>
  <conditionalFormatting sqref="P52">
    <cfRule type="expression" dxfId="3437" priority="5834" stopIfTrue="1">
      <formula>LEN(TRIM(P52))=0</formula>
    </cfRule>
    <cfRule type="cellIs" dxfId="3436" priority="5835" stopIfTrue="1" operator="equal">
      <formula>" "</formula>
    </cfRule>
    <cfRule type="cellIs" dxfId="3435" priority="5836" stopIfTrue="1" operator="lessThan">
      <formula>19</formula>
    </cfRule>
  </conditionalFormatting>
  <conditionalFormatting sqref="P52">
    <cfRule type="expression" dxfId="3434" priority="5837" stopIfTrue="1">
      <formula>LEN(TRIM(P52))=0</formula>
    </cfRule>
  </conditionalFormatting>
  <conditionalFormatting sqref="P52">
    <cfRule type="expression" dxfId="3433" priority="5860" stopIfTrue="1">
      <formula>LEN(TRIM(P52))=0</formula>
    </cfRule>
  </conditionalFormatting>
  <conditionalFormatting sqref="P52">
    <cfRule type="expression" dxfId="3432" priority="5830" stopIfTrue="1">
      <formula>LEN(TRIM(P52))=0</formula>
    </cfRule>
    <cfRule type="cellIs" dxfId="3431" priority="5831" stopIfTrue="1" operator="equal">
      <formula>" "</formula>
    </cfRule>
    <cfRule type="cellIs" dxfId="3430" priority="5832" stopIfTrue="1" operator="lessThan">
      <formula>19</formula>
    </cfRule>
  </conditionalFormatting>
  <conditionalFormatting sqref="P52">
    <cfRule type="expression" dxfId="3429" priority="5833" stopIfTrue="1">
      <formula>LEN(TRIM(P52))=0</formula>
    </cfRule>
  </conditionalFormatting>
  <conditionalFormatting sqref="P52">
    <cfRule type="expression" dxfId="3428" priority="5861" stopIfTrue="1">
      <formula>LEN(TRIM(P52))=0</formula>
    </cfRule>
  </conditionalFormatting>
  <conditionalFormatting sqref="P52">
    <cfRule type="colorScale" priority="5862">
      <colorScale>
        <cfvo type="min"/>
        <cfvo type="max"/>
        <color rgb="FFFF7128"/>
        <color rgb="FFFFEF9C"/>
      </colorScale>
    </cfRule>
  </conditionalFormatting>
  <conditionalFormatting sqref="J59">
    <cfRule type="cellIs" dxfId="3427" priority="5822" stopIfTrue="1" operator="equal">
      <formula>$P$6</formula>
    </cfRule>
    <cfRule type="cellIs" dxfId="3426" priority="5823" stopIfTrue="1" operator="equal">
      <formula>$P$4</formula>
    </cfRule>
    <cfRule type="cellIs" dxfId="3425" priority="5824" stopIfTrue="1" operator="equal">
      <formula>$P$8</formula>
    </cfRule>
  </conditionalFormatting>
  <conditionalFormatting sqref="J59">
    <cfRule type="expression" dxfId="3424" priority="5825" stopIfTrue="1">
      <formula>LEN(TRIM(J59))=0</formula>
    </cfRule>
    <cfRule type="cellIs" dxfId="3423" priority="5826" stopIfTrue="1" operator="equal">
      <formula>" "</formula>
    </cfRule>
    <cfRule type="cellIs" dxfId="3422" priority="5827" stopIfTrue="1" operator="lessThan">
      <formula>19</formula>
    </cfRule>
  </conditionalFormatting>
  <conditionalFormatting sqref="J59">
    <cfRule type="colorScale" priority="5821">
      <colorScale>
        <cfvo type="min"/>
        <cfvo type="max"/>
        <color rgb="FFFF7128"/>
        <color rgb="FFFFEF9C"/>
      </colorScale>
    </cfRule>
  </conditionalFormatting>
  <conditionalFormatting sqref="J59">
    <cfRule type="expression" dxfId="3421" priority="5828" stopIfTrue="1">
      <formula>LEN(TRIM(J59))=0</formula>
    </cfRule>
  </conditionalFormatting>
  <conditionalFormatting sqref="J59">
    <cfRule type="expression" dxfId="3420" priority="5829" stopIfTrue="1">
      <formula>LEN(TRIM(J59))=0</formula>
    </cfRule>
  </conditionalFormatting>
  <conditionalFormatting sqref="P59">
    <cfRule type="cellIs" dxfId="3419" priority="5799" stopIfTrue="1" operator="equal">
      <formula>$P$6</formula>
    </cfRule>
    <cfRule type="cellIs" dxfId="3418" priority="5800" stopIfTrue="1" operator="equal">
      <formula>$P$4</formula>
    </cfRule>
    <cfRule type="cellIs" dxfId="3417" priority="5801" stopIfTrue="1" operator="equal">
      <formula>$P$8</formula>
    </cfRule>
  </conditionalFormatting>
  <conditionalFormatting sqref="P59">
    <cfRule type="cellIs" dxfId="3416" priority="5802" stopIfTrue="1" operator="lessThan">
      <formula>19</formula>
    </cfRule>
    <cfRule type="cellIs" dxfId="3415" priority="5803" stopIfTrue="1" operator="between">
      <formula>49</formula>
      <formula>20</formula>
    </cfRule>
    <cfRule type="cellIs" dxfId="3414" priority="5804" stopIfTrue="1" operator="greaterThan">
      <formula>50</formula>
    </cfRule>
  </conditionalFormatting>
  <conditionalFormatting sqref="P59">
    <cfRule type="expression" dxfId="3413" priority="5805" stopIfTrue="1">
      <formula>LEN(TRIM(P59))=0</formula>
    </cfRule>
    <cfRule type="cellIs" dxfId="3412" priority="5806" stopIfTrue="1" operator="equal">
      <formula>" "</formula>
    </cfRule>
    <cfRule type="cellIs" dxfId="3411" priority="5807" stopIfTrue="1" operator="lessThan">
      <formula>19</formula>
    </cfRule>
  </conditionalFormatting>
  <conditionalFormatting sqref="P59">
    <cfRule type="expression" dxfId="3410" priority="5808" stopIfTrue="1">
      <formula>LEN(TRIM(P59))=0</formula>
    </cfRule>
    <cfRule type="cellIs" dxfId="3409" priority="5809" stopIfTrue="1" operator="equal">
      <formula>" "</formula>
    </cfRule>
    <cfRule type="cellIs" dxfId="3408" priority="5810" stopIfTrue="1" operator="lessThan">
      <formula>19</formula>
    </cfRule>
  </conditionalFormatting>
  <conditionalFormatting sqref="P59">
    <cfRule type="expression" dxfId="3407" priority="5811" stopIfTrue="1">
      <formula>LEN(TRIM(P59))=0</formula>
    </cfRule>
    <cfRule type="cellIs" dxfId="3406" priority="5812" stopIfTrue="1" operator="equal">
      <formula>" "</formula>
    </cfRule>
    <cfRule type="cellIs" dxfId="3405" priority="5813" stopIfTrue="1" operator="lessThan">
      <formula>19</formula>
    </cfRule>
  </conditionalFormatting>
  <conditionalFormatting sqref="P59">
    <cfRule type="expression" dxfId="3404" priority="5814" stopIfTrue="1">
      <formula>LEN(TRIM(P59))=0</formula>
    </cfRule>
    <cfRule type="cellIs" dxfId="3403" priority="5815" stopIfTrue="1" operator="equal">
      <formula>" "</formula>
    </cfRule>
    <cfRule type="cellIs" dxfId="3402" priority="5816" stopIfTrue="1" operator="lessThan">
      <formula>19</formula>
    </cfRule>
  </conditionalFormatting>
  <conditionalFormatting sqref="P59">
    <cfRule type="expression" dxfId="3401" priority="5796" stopIfTrue="1">
      <formula>LEN(TRIM(P59))=0</formula>
    </cfRule>
    <cfRule type="cellIs" dxfId="3400" priority="5797" stopIfTrue="1" operator="equal">
      <formula>" "</formula>
    </cfRule>
    <cfRule type="cellIs" dxfId="3399" priority="5798" stopIfTrue="1" operator="lessThan">
      <formula>19</formula>
    </cfRule>
  </conditionalFormatting>
  <conditionalFormatting sqref="P59">
    <cfRule type="expression" dxfId="3398" priority="5817" stopIfTrue="1">
      <formula>LEN(TRIM(P59))=0</formula>
    </cfRule>
  </conditionalFormatting>
  <conditionalFormatting sqref="P59">
    <cfRule type="expression" dxfId="3397" priority="5792" stopIfTrue="1">
      <formula>LEN(TRIM(P59))=0</formula>
    </cfRule>
    <cfRule type="cellIs" dxfId="3396" priority="5793" stopIfTrue="1" operator="equal">
      <formula>" "</formula>
    </cfRule>
    <cfRule type="cellIs" dxfId="3395" priority="5794" stopIfTrue="1" operator="lessThan">
      <formula>19</formula>
    </cfRule>
  </conditionalFormatting>
  <conditionalFormatting sqref="P59">
    <cfRule type="expression" dxfId="3394" priority="5795" stopIfTrue="1">
      <formula>LEN(TRIM(P59))=0</formula>
    </cfRule>
  </conditionalFormatting>
  <conditionalFormatting sqref="P59">
    <cfRule type="expression" dxfId="3393" priority="5818" stopIfTrue="1">
      <formula>LEN(TRIM(P59))=0</formula>
    </cfRule>
  </conditionalFormatting>
  <conditionalFormatting sqref="P59">
    <cfRule type="expression" dxfId="3392" priority="5788" stopIfTrue="1">
      <formula>LEN(TRIM(P59))=0</formula>
    </cfRule>
    <cfRule type="cellIs" dxfId="3391" priority="5789" stopIfTrue="1" operator="equal">
      <formula>" "</formula>
    </cfRule>
    <cfRule type="cellIs" dxfId="3390" priority="5790" stopIfTrue="1" operator="lessThan">
      <formula>19</formula>
    </cfRule>
  </conditionalFormatting>
  <conditionalFormatting sqref="P59">
    <cfRule type="expression" dxfId="3389" priority="5791" stopIfTrue="1">
      <formula>LEN(TRIM(P59))=0</formula>
    </cfRule>
  </conditionalFormatting>
  <conditionalFormatting sqref="P59">
    <cfRule type="expression" dxfId="3388" priority="5819" stopIfTrue="1">
      <formula>LEN(TRIM(P59))=0</formula>
    </cfRule>
  </conditionalFormatting>
  <conditionalFormatting sqref="P59">
    <cfRule type="colorScale" priority="5820">
      <colorScale>
        <cfvo type="min"/>
        <cfvo type="max"/>
        <color rgb="FFFF7128"/>
        <color rgb="FFFFEF9C"/>
      </colorScale>
    </cfRule>
  </conditionalFormatting>
  <conditionalFormatting sqref="H60">
    <cfRule type="expression" dxfId="3387" priority="5203" stopIfTrue="1">
      <formula>LEN(TRIM(H60))=0</formula>
    </cfRule>
    <cfRule type="cellIs" dxfId="3386" priority="5204" stopIfTrue="1" operator="equal">
      <formula>" "</formula>
    </cfRule>
    <cfRule type="cellIs" dxfId="3385" priority="5205" stopIfTrue="1" operator="lessThan">
      <formula>19</formula>
    </cfRule>
  </conditionalFormatting>
  <conditionalFormatting sqref="P60">
    <cfRule type="expression" dxfId="3384" priority="5147" stopIfTrue="1">
      <formula>LEN(TRIM(P60))=0</formula>
    </cfRule>
    <cfRule type="cellIs" dxfId="3383" priority="5148" stopIfTrue="1" operator="equal">
      <formula>" "</formula>
    </cfRule>
    <cfRule type="cellIs" dxfId="3382" priority="5149" stopIfTrue="1" operator="lessThan">
      <formula>19</formula>
    </cfRule>
  </conditionalFormatting>
  <conditionalFormatting sqref="L61">
    <cfRule type="expression" dxfId="3381" priority="5104" stopIfTrue="1">
      <formula>LEN(TRIM(L61))=0</formula>
    </cfRule>
    <cfRule type="cellIs" dxfId="3380" priority="5105" stopIfTrue="1" operator="equal">
      <formula>" "</formula>
    </cfRule>
    <cfRule type="cellIs" dxfId="3379" priority="5106" stopIfTrue="1" operator="lessThan">
      <formula>19</formula>
    </cfRule>
  </conditionalFormatting>
  <conditionalFormatting sqref="L61">
    <cfRule type="expression" dxfId="3378" priority="5107" stopIfTrue="1">
      <formula>LEN(TRIM(L61))=0</formula>
    </cfRule>
  </conditionalFormatting>
  <conditionalFormatting sqref="N70">
    <cfRule type="expression" dxfId="3377" priority="4906" stopIfTrue="1">
      <formula>LEN(TRIM(N70))=0</formula>
    </cfRule>
    <cfRule type="cellIs" dxfId="3376" priority="4907" stopIfTrue="1" operator="equal">
      <formula>" "</formula>
    </cfRule>
    <cfRule type="cellIs" dxfId="3375" priority="4908" stopIfTrue="1" operator="lessThan">
      <formula>19</formula>
    </cfRule>
  </conditionalFormatting>
  <conditionalFormatting sqref="P60">
    <cfRule type="expression" dxfId="3374" priority="5159" stopIfTrue="1">
      <formula>LEN(TRIM(P60))=0</formula>
    </cfRule>
    <cfRule type="cellIs" dxfId="3373" priority="5160" stopIfTrue="1" operator="equal">
      <formula>" "</formula>
    </cfRule>
    <cfRule type="cellIs" dxfId="3372" priority="5161" stopIfTrue="1" operator="lessThan">
      <formula>19</formula>
    </cfRule>
  </conditionalFormatting>
  <conditionalFormatting sqref="H60">
    <cfRule type="cellIs" dxfId="3371" priority="5200" stopIfTrue="1" operator="equal">
      <formula>$P$6</formula>
    </cfRule>
    <cfRule type="cellIs" dxfId="3370" priority="5201" stopIfTrue="1" operator="equal">
      <formula>$P$4</formula>
    </cfRule>
    <cfRule type="cellIs" dxfId="3369" priority="5202" stopIfTrue="1" operator="equal">
      <formula>$P$8</formula>
    </cfRule>
  </conditionalFormatting>
  <conditionalFormatting sqref="H60">
    <cfRule type="colorScale" priority="5199">
      <colorScale>
        <cfvo type="min"/>
        <cfvo type="max"/>
        <color rgb="FFFF7128"/>
        <color rgb="FFFFEF9C"/>
      </colorScale>
    </cfRule>
  </conditionalFormatting>
  <conditionalFormatting sqref="H60">
    <cfRule type="expression" dxfId="3368" priority="5206" stopIfTrue="1">
      <formula>LEN(TRIM(H60))=0</formula>
    </cfRule>
  </conditionalFormatting>
  <conditionalFormatting sqref="H60">
    <cfRule type="expression" dxfId="3367" priority="5207" stopIfTrue="1">
      <formula>LEN(TRIM(H60))=0</formula>
    </cfRule>
  </conditionalFormatting>
  <conditionalFormatting sqref="J60">
    <cfRule type="cellIs" dxfId="3366" priority="5191" stopIfTrue="1" operator="equal">
      <formula>$P$6</formula>
    </cfRule>
    <cfRule type="cellIs" dxfId="3365" priority="5192" stopIfTrue="1" operator="equal">
      <formula>$P$4</formula>
    </cfRule>
    <cfRule type="cellIs" dxfId="3364" priority="5193" stopIfTrue="1" operator="equal">
      <formula>$P$8</formula>
    </cfRule>
  </conditionalFormatting>
  <conditionalFormatting sqref="J60">
    <cfRule type="expression" dxfId="3363" priority="5194" stopIfTrue="1">
      <formula>LEN(TRIM(J60))=0</formula>
    </cfRule>
    <cfRule type="cellIs" dxfId="3362" priority="5195" stopIfTrue="1" operator="equal">
      <formula>" "</formula>
    </cfRule>
    <cfRule type="cellIs" dxfId="3361" priority="5196" stopIfTrue="1" operator="lessThan">
      <formula>19</formula>
    </cfRule>
  </conditionalFormatting>
  <conditionalFormatting sqref="J60">
    <cfRule type="colorScale" priority="5190">
      <colorScale>
        <cfvo type="min"/>
        <cfvo type="max"/>
        <color rgb="FFFF7128"/>
        <color rgb="FFFFEF9C"/>
      </colorScale>
    </cfRule>
  </conditionalFormatting>
  <conditionalFormatting sqref="J60">
    <cfRule type="expression" dxfId="3360" priority="5197" stopIfTrue="1">
      <formula>LEN(TRIM(J60))=0</formula>
    </cfRule>
  </conditionalFormatting>
  <conditionalFormatting sqref="J60">
    <cfRule type="expression" dxfId="3359" priority="5198" stopIfTrue="1">
      <formula>LEN(TRIM(J60))=0</formula>
    </cfRule>
  </conditionalFormatting>
  <conditionalFormatting sqref="P60">
    <cfRule type="cellIs" dxfId="3358" priority="5150" stopIfTrue="1" operator="equal">
      <formula>$P$6</formula>
    </cfRule>
    <cfRule type="cellIs" dxfId="3357" priority="5151" stopIfTrue="1" operator="equal">
      <formula>$P$4</formula>
    </cfRule>
    <cfRule type="cellIs" dxfId="3356" priority="5152" stopIfTrue="1" operator="equal">
      <formula>$P$8</formula>
    </cfRule>
  </conditionalFormatting>
  <conditionalFormatting sqref="P60">
    <cfRule type="cellIs" dxfId="3355" priority="5153" stopIfTrue="1" operator="lessThan">
      <formula>19</formula>
    </cfRule>
    <cfRule type="cellIs" dxfId="3354" priority="5154" stopIfTrue="1" operator="between">
      <formula>49</formula>
      <formula>20</formula>
    </cfRule>
    <cfRule type="cellIs" dxfId="3353" priority="5155" stopIfTrue="1" operator="greaterThan">
      <formula>50</formula>
    </cfRule>
  </conditionalFormatting>
  <conditionalFormatting sqref="P60">
    <cfRule type="expression" dxfId="3352" priority="5156" stopIfTrue="1">
      <formula>LEN(TRIM(P60))=0</formula>
    </cfRule>
    <cfRule type="cellIs" dxfId="3351" priority="5157" stopIfTrue="1" operator="equal">
      <formula>" "</formula>
    </cfRule>
    <cfRule type="cellIs" dxfId="3350" priority="5158" stopIfTrue="1" operator="lessThan">
      <formula>19</formula>
    </cfRule>
  </conditionalFormatting>
  <conditionalFormatting sqref="P60">
    <cfRule type="expression" dxfId="3349" priority="5162" stopIfTrue="1">
      <formula>LEN(TRIM(P60))=0</formula>
    </cfRule>
    <cfRule type="cellIs" dxfId="3348" priority="5163" stopIfTrue="1" operator="equal">
      <formula>" "</formula>
    </cfRule>
    <cfRule type="cellIs" dxfId="3347" priority="5164" stopIfTrue="1" operator="lessThan">
      <formula>19</formula>
    </cfRule>
  </conditionalFormatting>
  <conditionalFormatting sqref="P60">
    <cfRule type="expression" dxfId="3346" priority="5165" stopIfTrue="1">
      <formula>LEN(TRIM(P60))=0</formula>
    </cfRule>
    <cfRule type="cellIs" dxfId="3345" priority="5166" stopIfTrue="1" operator="equal">
      <formula>" "</formula>
    </cfRule>
    <cfRule type="cellIs" dxfId="3344" priority="5167" stopIfTrue="1" operator="lessThan">
      <formula>19</formula>
    </cfRule>
  </conditionalFormatting>
  <conditionalFormatting sqref="P60">
    <cfRule type="expression" dxfId="3343" priority="5168" stopIfTrue="1">
      <formula>LEN(TRIM(P60))=0</formula>
    </cfRule>
  </conditionalFormatting>
  <conditionalFormatting sqref="P60">
    <cfRule type="expression" dxfId="3342" priority="5143" stopIfTrue="1">
      <formula>LEN(TRIM(P60))=0</formula>
    </cfRule>
    <cfRule type="cellIs" dxfId="3341" priority="5144" stopIfTrue="1" operator="equal">
      <formula>" "</formula>
    </cfRule>
    <cfRule type="cellIs" dxfId="3340" priority="5145" stopIfTrue="1" operator="lessThan">
      <formula>19</formula>
    </cfRule>
  </conditionalFormatting>
  <conditionalFormatting sqref="P60">
    <cfRule type="expression" dxfId="3339" priority="5146" stopIfTrue="1">
      <formula>LEN(TRIM(P60))=0</formula>
    </cfRule>
  </conditionalFormatting>
  <conditionalFormatting sqref="P60">
    <cfRule type="expression" dxfId="3338" priority="5169" stopIfTrue="1">
      <formula>LEN(TRIM(P60))=0</formula>
    </cfRule>
  </conditionalFormatting>
  <conditionalFormatting sqref="P60">
    <cfRule type="expression" dxfId="3337" priority="5139" stopIfTrue="1">
      <formula>LEN(TRIM(P60))=0</formula>
    </cfRule>
    <cfRule type="cellIs" dxfId="3336" priority="5140" stopIfTrue="1" operator="equal">
      <formula>" "</formula>
    </cfRule>
    <cfRule type="cellIs" dxfId="3335" priority="5141" stopIfTrue="1" operator="lessThan">
      <formula>19</formula>
    </cfRule>
  </conditionalFormatting>
  <conditionalFormatting sqref="P60">
    <cfRule type="expression" dxfId="3334" priority="5142" stopIfTrue="1">
      <formula>LEN(TRIM(P60))=0</formula>
    </cfRule>
  </conditionalFormatting>
  <conditionalFormatting sqref="P60">
    <cfRule type="expression" dxfId="3333" priority="5170" stopIfTrue="1">
      <formula>LEN(TRIM(P60))=0</formula>
    </cfRule>
  </conditionalFormatting>
  <conditionalFormatting sqref="P60">
    <cfRule type="colorScale" priority="5171">
      <colorScale>
        <cfvo type="min"/>
        <cfvo type="max"/>
        <color rgb="FFFF7128"/>
        <color rgb="FFFFEF9C"/>
      </colorScale>
    </cfRule>
  </conditionalFormatting>
  <conditionalFormatting sqref="L61">
    <cfRule type="cellIs" dxfId="3332" priority="5101" stopIfTrue="1" operator="equal">
      <formula>$P$6</formula>
    </cfRule>
    <cfRule type="cellIs" dxfId="3331" priority="5102" stopIfTrue="1" operator="equal">
      <formula>$P$4</formula>
    </cfRule>
    <cfRule type="cellIs" dxfId="3330" priority="5103" stopIfTrue="1" operator="equal">
      <formula>$P$8</formula>
    </cfRule>
  </conditionalFormatting>
  <conditionalFormatting sqref="L61">
    <cfRule type="colorScale" priority="5100">
      <colorScale>
        <cfvo type="min"/>
        <cfvo type="max"/>
        <color rgb="FFFF7128"/>
        <color rgb="FFFFEF9C"/>
      </colorScale>
    </cfRule>
  </conditionalFormatting>
  <conditionalFormatting sqref="L61">
    <cfRule type="expression" dxfId="3329" priority="5108" stopIfTrue="1">
      <formula>LEN(TRIM(L61))=0</formula>
    </cfRule>
  </conditionalFormatting>
  <conditionalFormatting sqref="N61">
    <cfRule type="cellIs" dxfId="3328" priority="5092" stopIfTrue="1" operator="equal">
      <formula>$P$6</formula>
    </cfRule>
    <cfRule type="cellIs" dxfId="3327" priority="5093" stopIfTrue="1" operator="equal">
      <formula>$P$4</formula>
    </cfRule>
    <cfRule type="cellIs" dxfId="3326" priority="5094" stopIfTrue="1" operator="equal">
      <formula>$P$8</formula>
    </cfRule>
  </conditionalFormatting>
  <conditionalFormatting sqref="N61">
    <cfRule type="expression" dxfId="3325" priority="5095" stopIfTrue="1">
      <formula>LEN(TRIM(N61))=0</formula>
    </cfRule>
    <cfRule type="cellIs" dxfId="3324" priority="5096" stopIfTrue="1" operator="equal">
      <formula>" "</formula>
    </cfRule>
    <cfRule type="cellIs" dxfId="3323" priority="5097" stopIfTrue="1" operator="lessThan">
      <formula>19</formula>
    </cfRule>
  </conditionalFormatting>
  <conditionalFormatting sqref="N61">
    <cfRule type="colorScale" priority="5091">
      <colorScale>
        <cfvo type="min"/>
        <cfvo type="max"/>
        <color rgb="FFFF7128"/>
        <color rgb="FFFFEF9C"/>
      </colorScale>
    </cfRule>
  </conditionalFormatting>
  <conditionalFormatting sqref="N61">
    <cfRule type="expression" dxfId="3322" priority="5098" stopIfTrue="1">
      <formula>LEN(TRIM(N61))=0</formula>
    </cfRule>
  </conditionalFormatting>
  <conditionalFormatting sqref="N61">
    <cfRule type="expression" dxfId="3321" priority="5099" stopIfTrue="1">
      <formula>LEN(TRIM(N61))=0</formula>
    </cfRule>
  </conditionalFormatting>
  <conditionalFormatting sqref="P61">
    <cfRule type="cellIs" dxfId="3320" priority="5083" stopIfTrue="1" operator="equal">
      <formula>$P$6</formula>
    </cfRule>
    <cfRule type="cellIs" dxfId="3319" priority="5084" stopIfTrue="1" operator="equal">
      <formula>$P$4</formula>
    </cfRule>
    <cfRule type="cellIs" dxfId="3318" priority="5085" stopIfTrue="1" operator="equal">
      <formula>$P$8</formula>
    </cfRule>
  </conditionalFormatting>
  <conditionalFormatting sqref="P61">
    <cfRule type="expression" dxfId="3317" priority="5086" stopIfTrue="1">
      <formula>LEN(TRIM(P61))=0</formula>
    </cfRule>
    <cfRule type="cellIs" dxfId="3316" priority="5087" stopIfTrue="1" operator="equal">
      <formula>" "</formula>
    </cfRule>
    <cfRule type="cellIs" dxfId="3315" priority="5088" stopIfTrue="1" operator="lessThan">
      <formula>19</formula>
    </cfRule>
  </conditionalFormatting>
  <conditionalFormatting sqref="P61">
    <cfRule type="colorScale" priority="5082">
      <colorScale>
        <cfvo type="min"/>
        <cfvo type="max"/>
        <color rgb="FFFF7128"/>
        <color rgb="FFFFEF9C"/>
      </colorScale>
    </cfRule>
  </conditionalFormatting>
  <conditionalFormatting sqref="P61">
    <cfRule type="expression" dxfId="3314" priority="5089" stopIfTrue="1">
      <formula>LEN(TRIM(P61))=0</formula>
    </cfRule>
  </conditionalFormatting>
  <conditionalFormatting sqref="P61">
    <cfRule type="expression" dxfId="3313" priority="5090" stopIfTrue="1">
      <formula>LEN(TRIM(P61))=0</formula>
    </cfRule>
  </conditionalFormatting>
  <conditionalFormatting sqref="H65">
    <cfRule type="cellIs" dxfId="3312" priority="5073" stopIfTrue="1" operator="equal">
      <formula>$P$6</formula>
    </cfRule>
    <cfRule type="cellIs" dxfId="3311" priority="5074" stopIfTrue="1" operator="equal">
      <formula>$P$4</formula>
    </cfRule>
    <cfRule type="cellIs" dxfId="3310" priority="5075" stopIfTrue="1" operator="equal">
      <formula>$P$8</formula>
    </cfRule>
  </conditionalFormatting>
  <conditionalFormatting sqref="H65">
    <cfRule type="expression" dxfId="3309" priority="5076" stopIfTrue="1">
      <formula>LEN(TRIM(H65))=0</formula>
    </cfRule>
    <cfRule type="cellIs" dxfId="3308" priority="5077" stopIfTrue="1" operator="equal">
      <formula>" "</formula>
    </cfRule>
    <cfRule type="cellIs" dxfId="3307" priority="5078" stopIfTrue="1" operator="lessThan">
      <formula>19</formula>
    </cfRule>
  </conditionalFormatting>
  <conditionalFormatting sqref="H65">
    <cfRule type="expression" dxfId="3306" priority="5079" stopIfTrue="1">
      <formula>LEN(TRIM(H65))=0</formula>
    </cfRule>
  </conditionalFormatting>
  <conditionalFormatting sqref="H65">
    <cfRule type="expression" dxfId="3305" priority="5080" stopIfTrue="1">
      <formula>LEN(TRIM(H65))=0</formula>
    </cfRule>
  </conditionalFormatting>
  <conditionalFormatting sqref="H65">
    <cfRule type="colorScale" priority="5081">
      <colorScale>
        <cfvo type="min"/>
        <cfvo type="max"/>
        <color rgb="FFFF7128"/>
        <color rgb="FFFFEF9C"/>
      </colorScale>
    </cfRule>
  </conditionalFormatting>
  <conditionalFormatting sqref="J65">
    <cfRule type="cellIs" dxfId="3304" priority="5064" stopIfTrue="1" operator="equal">
      <formula>$P$6</formula>
    </cfRule>
    <cfRule type="cellIs" dxfId="3303" priority="5065" stopIfTrue="1" operator="equal">
      <formula>$P$4</formula>
    </cfRule>
    <cfRule type="cellIs" dxfId="3302" priority="5066" stopIfTrue="1" operator="equal">
      <formula>$P$8</formula>
    </cfRule>
  </conditionalFormatting>
  <conditionalFormatting sqref="J65">
    <cfRule type="expression" dxfId="3301" priority="5067" stopIfTrue="1">
      <formula>LEN(TRIM(J65))=0</formula>
    </cfRule>
    <cfRule type="cellIs" dxfId="3300" priority="5068" stopIfTrue="1" operator="equal">
      <formula>" "</formula>
    </cfRule>
    <cfRule type="cellIs" dxfId="3299" priority="5069" stopIfTrue="1" operator="lessThan">
      <formula>19</formula>
    </cfRule>
  </conditionalFormatting>
  <conditionalFormatting sqref="J65">
    <cfRule type="expression" dxfId="3298" priority="5070" stopIfTrue="1">
      <formula>LEN(TRIM(J65))=0</formula>
    </cfRule>
  </conditionalFormatting>
  <conditionalFormatting sqref="J65">
    <cfRule type="expression" dxfId="3297" priority="5071" stopIfTrue="1">
      <formula>LEN(TRIM(J65))=0</formula>
    </cfRule>
  </conditionalFormatting>
  <conditionalFormatting sqref="J65">
    <cfRule type="colorScale" priority="5072">
      <colorScale>
        <cfvo type="min"/>
        <cfvo type="max"/>
        <color rgb="FFFF7128"/>
        <color rgb="FFFFEF9C"/>
      </colorScale>
    </cfRule>
  </conditionalFormatting>
  <conditionalFormatting sqref="J73">
    <cfRule type="cellIs" dxfId="3296" priority="4687" stopIfTrue="1" operator="equal">
      <formula>$P$6</formula>
    </cfRule>
    <cfRule type="cellIs" dxfId="3295" priority="4688" stopIfTrue="1" operator="equal">
      <formula>$P$4</formula>
    </cfRule>
    <cfRule type="cellIs" dxfId="3294" priority="4689" stopIfTrue="1" operator="equal">
      <formula>$P$8</formula>
    </cfRule>
  </conditionalFormatting>
  <conditionalFormatting sqref="J73">
    <cfRule type="expression" dxfId="3293" priority="4690" stopIfTrue="1">
      <formula>LEN(TRIM(J73))=0</formula>
    </cfRule>
    <cfRule type="cellIs" dxfId="3292" priority="4691" stopIfTrue="1" operator="equal">
      <formula>" "</formula>
    </cfRule>
    <cfRule type="cellIs" dxfId="3291" priority="4692" stopIfTrue="1" operator="lessThan">
      <formula>19</formula>
    </cfRule>
  </conditionalFormatting>
  <conditionalFormatting sqref="J73">
    <cfRule type="expression" dxfId="3290" priority="4693" stopIfTrue="1">
      <formula>LEN(TRIM(J73))=0</formula>
    </cfRule>
  </conditionalFormatting>
  <conditionalFormatting sqref="J73">
    <cfRule type="expression" dxfId="3289" priority="4694" stopIfTrue="1">
      <formula>LEN(TRIM(J73))=0</formula>
    </cfRule>
  </conditionalFormatting>
  <conditionalFormatting sqref="N73">
    <cfRule type="cellIs" dxfId="3288" priority="4669" stopIfTrue="1" operator="equal">
      <formula>$P$6</formula>
    </cfRule>
    <cfRule type="cellIs" dxfId="3287" priority="4670" stopIfTrue="1" operator="equal">
      <formula>$P$4</formula>
    </cfRule>
    <cfRule type="cellIs" dxfId="3286" priority="4671" stopIfTrue="1" operator="equal">
      <formula>$P$8</formula>
    </cfRule>
  </conditionalFormatting>
  <conditionalFormatting sqref="N73">
    <cfRule type="expression" dxfId="3285" priority="4672" stopIfTrue="1">
      <formula>LEN(TRIM(N73))=0</formula>
    </cfRule>
    <cfRule type="cellIs" dxfId="3284" priority="4673" stopIfTrue="1" operator="equal">
      <formula>" "</formula>
    </cfRule>
    <cfRule type="cellIs" dxfId="3283" priority="4674" stopIfTrue="1" operator="lessThan">
      <formula>19</formula>
    </cfRule>
  </conditionalFormatting>
  <conditionalFormatting sqref="N73">
    <cfRule type="expression" dxfId="3282" priority="4675" stopIfTrue="1">
      <formula>LEN(TRIM(N73))=0</formula>
    </cfRule>
  </conditionalFormatting>
  <conditionalFormatting sqref="N73">
    <cfRule type="expression" dxfId="3281" priority="4676" stopIfTrue="1">
      <formula>LEN(TRIM(N73))=0</formula>
    </cfRule>
  </conditionalFormatting>
  <conditionalFormatting sqref="J67:J69">
    <cfRule type="cellIs" dxfId="3280" priority="5028" stopIfTrue="1" operator="equal">
      <formula>$P$6</formula>
    </cfRule>
    <cfRule type="cellIs" dxfId="3279" priority="5029" stopIfTrue="1" operator="equal">
      <formula>$P$4</formula>
    </cfRule>
    <cfRule type="cellIs" dxfId="3278" priority="5030" stopIfTrue="1" operator="equal">
      <formula>$P$8</formula>
    </cfRule>
  </conditionalFormatting>
  <conditionalFormatting sqref="J67:J69">
    <cfRule type="expression" dxfId="3277" priority="5031" stopIfTrue="1">
      <formula>LEN(TRIM(J67))=0</formula>
    </cfRule>
    <cfRule type="cellIs" dxfId="3276" priority="5032" stopIfTrue="1" operator="equal">
      <formula>" "</formula>
    </cfRule>
    <cfRule type="cellIs" dxfId="3275" priority="5033" stopIfTrue="1" operator="lessThan">
      <formula>19</formula>
    </cfRule>
  </conditionalFormatting>
  <conditionalFormatting sqref="J67:J69">
    <cfRule type="expression" dxfId="3274" priority="5034" stopIfTrue="1">
      <formula>LEN(TRIM(J67))=0</formula>
    </cfRule>
  </conditionalFormatting>
  <conditionalFormatting sqref="J67:J69">
    <cfRule type="expression" dxfId="3273" priority="5035" stopIfTrue="1">
      <formula>LEN(TRIM(J67))=0</formula>
    </cfRule>
  </conditionalFormatting>
  <conditionalFormatting sqref="J67:J69">
    <cfRule type="colorScale" priority="5036">
      <colorScale>
        <cfvo type="min"/>
        <cfvo type="max"/>
        <color rgb="FFFF7128"/>
        <color rgb="FFFFEF9C"/>
      </colorScale>
    </cfRule>
  </conditionalFormatting>
  <conditionalFormatting sqref="L67:L69">
    <cfRule type="cellIs" dxfId="3272" priority="5019" stopIfTrue="1" operator="equal">
      <formula>$P$6</formula>
    </cfRule>
    <cfRule type="cellIs" dxfId="3271" priority="5020" stopIfTrue="1" operator="equal">
      <formula>$P$4</formula>
    </cfRule>
    <cfRule type="cellIs" dxfId="3270" priority="5021" stopIfTrue="1" operator="equal">
      <formula>$P$8</formula>
    </cfRule>
  </conditionalFormatting>
  <conditionalFormatting sqref="L67:L69">
    <cfRule type="expression" dxfId="3269" priority="5022" stopIfTrue="1">
      <formula>LEN(TRIM(L67))=0</formula>
    </cfRule>
    <cfRule type="cellIs" dxfId="3268" priority="5023" stopIfTrue="1" operator="equal">
      <formula>" "</formula>
    </cfRule>
    <cfRule type="cellIs" dxfId="3267" priority="5024" stopIfTrue="1" operator="lessThan">
      <formula>19</formula>
    </cfRule>
  </conditionalFormatting>
  <conditionalFormatting sqref="L67:L69">
    <cfRule type="expression" dxfId="3266" priority="5025" stopIfTrue="1">
      <formula>LEN(TRIM(L67))=0</formula>
    </cfRule>
  </conditionalFormatting>
  <conditionalFormatting sqref="L67:L69">
    <cfRule type="expression" dxfId="3265" priority="5026" stopIfTrue="1">
      <formula>LEN(TRIM(L67))=0</formula>
    </cfRule>
  </conditionalFormatting>
  <conditionalFormatting sqref="L67:L69">
    <cfRule type="colorScale" priority="5027">
      <colorScale>
        <cfvo type="min"/>
        <cfvo type="max"/>
        <color rgb="FFFF7128"/>
        <color rgb="FFFFEF9C"/>
      </colorScale>
    </cfRule>
  </conditionalFormatting>
  <conditionalFormatting sqref="H70">
    <cfRule type="cellIs" dxfId="3264" priority="4996" stopIfTrue="1" operator="equal">
      <formula>$P$6</formula>
    </cfRule>
    <cfRule type="cellIs" dxfId="3263" priority="4997" stopIfTrue="1" operator="equal">
      <formula>$P$4</formula>
    </cfRule>
    <cfRule type="cellIs" dxfId="3262" priority="4998" stopIfTrue="1" operator="equal">
      <formula>$P$8</formula>
    </cfRule>
  </conditionalFormatting>
  <conditionalFormatting sqref="H70">
    <cfRule type="expression" dxfId="3261" priority="4999" stopIfTrue="1">
      <formula>LEN(TRIM(H70))=0</formula>
    </cfRule>
    <cfRule type="cellIs" dxfId="3260" priority="5000" stopIfTrue="1" operator="equal">
      <formula>" "</formula>
    </cfRule>
    <cfRule type="cellIs" dxfId="3259" priority="5001" stopIfTrue="1" operator="lessThan">
      <formula>19</formula>
    </cfRule>
  </conditionalFormatting>
  <conditionalFormatting sqref="H70">
    <cfRule type="expression" dxfId="3258" priority="5011" stopIfTrue="1">
      <formula>LEN(TRIM(H70))=0</formula>
    </cfRule>
  </conditionalFormatting>
  <conditionalFormatting sqref="H70">
    <cfRule type="expression" dxfId="3257" priority="5013" stopIfTrue="1">
      <formula>LEN(TRIM(H70))=0</formula>
    </cfRule>
  </conditionalFormatting>
  <conditionalFormatting sqref="N70">
    <cfRule type="expression" dxfId="3256" priority="4918" stopIfTrue="1">
      <formula>LEN(TRIM(N70))=0</formula>
    </cfRule>
    <cfRule type="cellIs" dxfId="3255" priority="4919" stopIfTrue="1" operator="equal">
      <formula>" "</formula>
    </cfRule>
    <cfRule type="cellIs" dxfId="3254" priority="4920" stopIfTrue="1" operator="lessThan">
      <formula>19</formula>
    </cfRule>
  </conditionalFormatting>
  <conditionalFormatting sqref="N70">
    <cfRule type="cellIs" dxfId="3253" priority="4909" stopIfTrue="1" operator="equal">
      <formula>$P$6</formula>
    </cfRule>
    <cfRule type="cellIs" dxfId="3252" priority="4910" stopIfTrue="1" operator="equal">
      <formula>$P$4</formula>
    </cfRule>
    <cfRule type="cellIs" dxfId="3251" priority="4911" stopIfTrue="1" operator="equal">
      <formula>$P$8</formula>
    </cfRule>
  </conditionalFormatting>
  <conditionalFormatting sqref="N70">
    <cfRule type="cellIs" dxfId="3250" priority="4912" stopIfTrue="1" operator="lessThan">
      <formula>19</formula>
    </cfRule>
    <cfRule type="cellIs" dxfId="3249" priority="4913" stopIfTrue="1" operator="between">
      <formula>49</formula>
      <formula>20</formula>
    </cfRule>
    <cfRule type="cellIs" dxfId="3248" priority="4914" stopIfTrue="1" operator="greaterThan">
      <formula>50</formula>
    </cfRule>
  </conditionalFormatting>
  <conditionalFormatting sqref="N70">
    <cfRule type="expression" dxfId="3247" priority="4915" stopIfTrue="1">
      <formula>LEN(TRIM(N70))=0</formula>
    </cfRule>
    <cfRule type="cellIs" dxfId="3246" priority="4916" stopIfTrue="1" operator="equal">
      <formula>" "</formula>
    </cfRule>
    <cfRule type="cellIs" dxfId="3245" priority="4917" stopIfTrue="1" operator="lessThan">
      <formula>19</formula>
    </cfRule>
  </conditionalFormatting>
  <conditionalFormatting sqref="N70">
    <cfRule type="expression" dxfId="3244" priority="4921" stopIfTrue="1">
      <formula>LEN(TRIM(N70))=0</formula>
    </cfRule>
    <cfRule type="cellIs" dxfId="3243" priority="4922" stopIfTrue="1" operator="equal">
      <formula>" "</formula>
    </cfRule>
    <cfRule type="cellIs" dxfId="3242" priority="4923" stopIfTrue="1" operator="lessThan">
      <formula>19</formula>
    </cfRule>
  </conditionalFormatting>
  <conditionalFormatting sqref="N70">
    <cfRule type="expression" dxfId="3241" priority="4924" stopIfTrue="1">
      <formula>LEN(TRIM(N70))=0</formula>
    </cfRule>
    <cfRule type="cellIs" dxfId="3240" priority="4925" stopIfTrue="1" operator="equal">
      <formula>" "</formula>
    </cfRule>
    <cfRule type="cellIs" dxfId="3239" priority="4926" stopIfTrue="1" operator="lessThan">
      <formula>19</formula>
    </cfRule>
  </conditionalFormatting>
  <conditionalFormatting sqref="N70">
    <cfRule type="expression" dxfId="3238" priority="4927" stopIfTrue="1">
      <formula>LEN(TRIM(N70))=0</formula>
    </cfRule>
  </conditionalFormatting>
  <conditionalFormatting sqref="N70">
    <cfRule type="expression" dxfId="3237" priority="4902" stopIfTrue="1">
      <formula>LEN(TRIM(N70))=0</formula>
    </cfRule>
    <cfRule type="cellIs" dxfId="3236" priority="4903" stopIfTrue="1" operator="equal">
      <formula>" "</formula>
    </cfRule>
    <cfRule type="cellIs" dxfId="3235" priority="4904" stopIfTrue="1" operator="lessThan">
      <formula>19</formula>
    </cfRule>
  </conditionalFormatting>
  <conditionalFormatting sqref="N70">
    <cfRule type="expression" dxfId="3234" priority="4905" stopIfTrue="1">
      <formula>LEN(TRIM(N70))=0</formula>
    </cfRule>
  </conditionalFormatting>
  <conditionalFormatting sqref="N70">
    <cfRule type="expression" dxfId="3233" priority="4928" stopIfTrue="1">
      <formula>LEN(TRIM(N70))=0</formula>
    </cfRule>
  </conditionalFormatting>
  <conditionalFormatting sqref="N70">
    <cfRule type="expression" dxfId="3232" priority="4898" stopIfTrue="1">
      <formula>LEN(TRIM(N70))=0</formula>
    </cfRule>
    <cfRule type="cellIs" dxfId="3231" priority="4899" stopIfTrue="1" operator="equal">
      <formula>" "</formula>
    </cfRule>
    <cfRule type="cellIs" dxfId="3230" priority="4900" stopIfTrue="1" operator="lessThan">
      <formula>19</formula>
    </cfRule>
  </conditionalFormatting>
  <conditionalFormatting sqref="N70">
    <cfRule type="expression" dxfId="3229" priority="4901" stopIfTrue="1">
      <formula>LEN(TRIM(N70))=0</formula>
    </cfRule>
  </conditionalFormatting>
  <conditionalFormatting sqref="N70">
    <cfRule type="expression" dxfId="3228" priority="4929" stopIfTrue="1">
      <formula>LEN(TRIM(N70))=0</formula>
    </cfRule>
  </conditionalFormatting>
  <conditionalFormatting sqref="H70">
    <cfRule type="colorScale" priority="5016">
      <colorScale>
        <cfvo type="min"/>
        <cfvo type="max"/>
        <color rgb="FFFF7128"/>
        <color rgb="FFFFEF9C"/>
      </colorScale>
    </cfRule>
  </conditionalFormatting>
  <conditionalFormatting sqref="N70">
    <cfRule type="colorScale" priority="5018">
      <colorScale>
        <cfvo type="min"/>
        <cfvo type="max"/>
        <color rgb="FFFF7128"/>
        <color rgb="FFFFEF9C"/>
      </colorScale>
    </cfRule>
  </conditionalFormatting>
  <conditionalFormatting sqref="J70">
    <cfRule type="cellIs" dxfId="3227" priority="4889" stopIfTrue="1" operator="equal">
      <formula>$P$6</formula>
    </cfRule>
    <cfRule type="cellIs" dxfId="3226" priority="4890" stopIfTrue="1" operator="equal">
      <formula>$P$4</formula>
    </cfRule>
    <cfRule type="cellIs" dxfId="3225" priority="4891" stopIfTrue="1" operator="equal">
      <formula>$P$8</formula>
    </cfRule>
  </conditionalFormatting>
  <conditionalFormatting sqref="J70">
    <cfRule type="expression" dxfId="3224" priority="4892" stopIfTrue="1">
      <formula>LEN(TRIM(J70))=0</formula>
    </cfRule>
    <cfRule type="cellIs" dxfId="3223" priority="4893" stopIfTrue="1" operator="equal">
      <formula>" "</formula>
    </cfRule>
    <cfRule type="cellIs" dxfId="3222" priority="4894" stopIfTrue="1" operator="lessThan">
      <formula>19</formula>
    </cfRule>
  </conditionalFormatting>
  <conditionalFormatting sqref="J70">
    <cfRule type="expression" dxfId="3221" priority="4895" stopIfTrue="1">
      <formula>LEN(TRIM(J70))=0</formula>
    </cfRule>
  </conditionalFormatting>
  <conditionalFormatting sqref="J70">
    <cfRule type="expression" dxfId="3220" priority="4896" stopIfTrue="1">
      <formula>LEN(TRIM(J70))=0</formula>
    </cfRule>
  </conditionalFormatting>
  <conditionalFormatting sqref="J70">
    <cfRule type="colorScale" priority="4897">
      <colorScale>
        <cfvo type="min"/>
        <cfvo type="max"/>
        <color rgb="FFFF7128"/>
        <color rgb="FFFFEF9C"/>
      </colorScale>
    </cfRule>
  </conditionalFormatting>
  <conditionalFormatting sqref="L70">
    <cfRule type="cellIs" dxfId="3219" priority="4880" stopIfTrue="1" operator="equal">
      <formula>$P$6</formula>
    </cfRule>
    <cfRule type="cellIs" dxfId="3218" priority="4881" stopIfTrue="1" operator="equal">
      <formula>$P$4</formula>
    </cfRule>
    <cfRule type="cellIs" dxfId="3217" priority="4882" stopIfTrue="1" operator="equal">
      <formula>$P$8</formula>
    </cfRule>
  </conditionalFormatting>
  <conditionalFormatting sqref="L70">
    <cfRule type="expression" dxfId="3216" priority="4883" stopIfTrue="1">
      <formula>LEN(TRIM(L70))=0</formula>
    </cfRule>
    <cfRule type="cellIs" dxfId="3215" priority="4884" stopIfTrue="1" operator="equal">
      <formula>" "</formula>
    </cfRule>
    <cfRule type="cellIs" dxfId="3214" priority="4885" stopIfTrue="1" operator="lessThan">
      <formula>19</formula>
    </cfRule>
  </conditionalFormatting>
  <conditionalFormatting sqref="L70">
    <cfRule type="expression" dxfId="3213" priority="4886" stopIfTrue="1">
      <formula>LEN(TRIM(L70))=0</formula>
    </cfRule>
  </conditionalFormatting>
  <conditionalFormatting sqref="L70">
    <cfRule type="expression" dxfId="3212" priority="4887" stopIfTrue="1">
      <formula>LEN(TRIM(L70))=0</formula>
    </cfRule>
  </conditionalFormatting>
  <conditionalFormatting sqref="L70">
    <cfRule type="colorScale" priority="4888">
      <colorScale>
        <cfvo type="min"/>
        <cfvo type="max"/>
        <color rgb="FFFF7128"/>
        <color rgb="FFFFEF9C"/>
      </colorScale>
    </cfRule>
  </conditionalFormatting>
  <conditionalFormatting sqref="H71">
    <cfRule type="cellIs" dxfId="3211" priority="4857" stopIfTrue="1" operator="equal">
      <formula>$P$6</formula>
    </cfRule>
    <cfRule type="cellIs" dxfId="3210" priority="4858" stopIfTrue="1" operator="equal">
      <formula>$P$4</formula>
    </cfRule>
    <cfRule type="cellIs" dxfId="3209" priority="4859" stopIfTrue="1" operator="equal">
      <formula>$P$8</formula>
    </cfRule>
  </conditionalFormatting>
  <conditionalFormatting sqref="H71">
    <cfRule type="expression" dxfId="3208" priority="4860" stopIfTrue="1">
      <formula>LEN(TRIM(H71))=0</formula>
    </cfRule>
    <cfRule type="cellIs" dxfId="3207" priority="4861" stopIfTrue="1" operator="equal">
      <formula>" "</formula>
    </cfRule>
    <cfRule type="cellIs" dxfId="3206" priority="4862" stopIfTrue="1" operator="lessThan">
      <formula>19</formula>
    </cfRule>
  </conditionalFormatting>
  <conditionalFormatting sqref="H71">
    <cfRule type="expression" dxfId="3205" priority="4872" stopIfTrue="1">
      <formula>LEN(TRIM(H71))=0</formula>
    </cfRule>
  </conditionalFormatting>
  <conditionalFormatting sqref="H71">
    <cfRule type="expression" dxfId="3204" priority="4874" stopIfTrue="1">
      <formula>LEN(TRIM(H71))=0</formula>
    </cfRule>
  </conditionalFormatting>
  <conditionalFormatting sqref="N71">
    <cfRule type="expression" dxfId="3203" priority="4779" stopIfTrue="1">
      <formula>LEN(TRIM(N71))=0</formula>
    </cfRule>
    <cfRule type="cellIs" dxfId="3202" priority="4780" stopIfTrue="1" operator="equal">
      <formula>" "</formula>
    </cfRule>
    <cfRule type="cellIs" dxfId="3201" priority="4781" stopIfTrue="1" operator="lessThan">
      <formula>19</formula>
    </cfRule>
  </conditionalFormatting>
  <conditionalFormatting sqref="N71">
    <cfRule type="cellIs" dxfId="3200" priority="4770" stopIfTrue="1" operator="equal">
      <formula>$P$6</formula>
    </cfRule>
    <cfRule type="cellIs" dxfId="3199" priority="4771" stopIfTrue="1" operator="equal">
      <formula>$P$4</formula>
    </cfRule>
    <cfRule type="cellIs" dxfId="3198" priority="4772" stopIfTrue="1" operator="equal">
      <formula>$P$8</formula>
    </cfRule>
  </conditionalFormatting>
  <conditionalFormatting sqref="N71">
    <cfRule type="cellIs" dxfId="3197" priority="4773" stopIfTrue="1" operator="lessThan">
      <formula>19</formula>
    </cfRule>
    <cfRule type="cellIs" dxfId="3196" priority="4774" stopIfTrue="1" operator="between">
      <formula>49</formula>
      <formula>20</formula>
    </cfRule>
    <cfRule type="cellIs" dxfId="3195" priority="4775" stopIfTrue="1" operator="greaterThan">
      <formula>50</formula>
    </cfRule>
  </conditionalFormatting>
  <conditionalFormatting sqref="N71">
    <cfRule type="expression" dxfId="3194" priority="4776" stopIfTrue="1">
      <formula>LEN(TRIM(N71))=0</formula>
    </cfRule>
    <cfRule type="cellIs" dxfId="3193" priority="4777" stopIfTrue="1" operator="equal">
      <formula>" "</formula>
    </cfRule>
    <cfRule type="cellIs" dxfId="3192" priority="4778" stopIfTrue="1" operator="lessThan">
      <formula>19</formula>
    </cfRule>
  </conditionalFormatting>
  <conditionalFormatting sqref="N71">
    <cfRule type="expression" dxfId="3191" priority="4782" stopIfTrue="1">
      <formula>LEN(TRIM(N71))=0</formula>
    </cfRule>
    <cfRule type="cellIs" dxfId="3190" priority="4783" stopIfTrue="1" operator="equal">
      <formula>" "</formula>
    </cfRule>
    <cfRule type="cellIs" dxfId="3189" priority="4784" stopIfTrue="1" operator="lessThan">
      <formula>19</formula>
    </cfRule>
  </conditionalFormatting>
  <conditionalFormatting sqref="N71">
    <cfRule type="expression" dxfId="3188" priority="4785" stopIfTrue="1">
      <formula>LEN(TRIM(N71))=0</formula>
    </cfRule>
    <cfRule type="cellIs" dxfId="3187" priority="4786" stopIfTrue="1" operator="equal">
      <formula>" "</formula>
    </cfRule>
    <cfRule type="cellIs" dxfId="3186" priority="4787" stopIfTrue="1" operator="lessThan">
      <formula>19</formula>
    </cfRule>
  </conditionalFormatting>
  <conditionalFormatting sqref="N71">
    <cfRule type="expression" dxfId="3185" priority="4767" stopIfTrue="1">
      <formula>LEN(TRIM(N71))=0</formula>
    </cfRule>
    <cfRule type="cellIs" dxfId="3184" priority="4768" stopIfTrue="1" operator="equal">
      <formula>" "</formula>
    </cfRule>
    <cfRule type="cellIs" dxfId="3183" priority="4769" stopIfTrue="1" operator="lessThan">
      <formula>19</formula>
    </cfRule>
  </conditionalFormatting>
  <conditionalFormatting sqref="N71">
    <cfRule type="expression" dxfId="3182" priority="4788" stopIfTrue="1">
      <formula>LEN(TRIM(N71))=0</formula>
    </cfRule>
  </conditionalFormatting>
  <conditionalFormatting sqref="N71">
    <cfRule type="expression" dxfId="3181" priority="4763" stopIfTrue="1">
      <formula>LEN(TRIM(N71))=0</formula>
    </cfRule>
    <cfRule type="cellIs" dxfId="3180" priority="4764" stopIfTrue="1" operator="equal">
      <formula>" "</formula>
    </cfRule>
    <cfRule type="cellIs" dxfId="3179" priority="4765" stopIfTrue="1" operator="lessThan">
      <formula>19</formula>
    </cfRule>
  </conditionalFormatting>
  <conditionalFormatting sqref="N71">
    <cfRule type="expression" dxfId="3178" priority="4766" stopIfTrue="1">
      <formula>LEN(TRIM(N71))=0</formula>
    </cfRule>
  </conditionalFormatting>
  <conditionalFormatting sqref="N71">
    <cfRule type="expression" dxfId="3177" priority="4789" stopIfTrue="1">
      <formula>LEN(TRIM(N71))=0</formula>
    </cfRule>
  </conditionalFormatting>
  <conditionalFormatting sqref="N71">
    <cfRule type="expression" dxfId="3176" priority="4759" stopIfTrue="1">
      <formula>LEN(TRIM(N71))=0</formula>
    </cfRule>
    <cfRule type="cellIs" dxfId="3175" priority="4760" stopIfTrue="1" operator="equal">
      <formula>" "</formula>
    </cfRule>
    <cfRule type="cellIs" dxfId="3174" priority="4761" stopIfTrue="1" operator="lessThan">
      <formula>19</formula>
    </cfRule>
  </conditionalFormatting>
  <conditionalFormatting sqref="N71">
    <cfRule type="expression" dxfId="3173" priority="4762" stopIfTrue="1">
      <formula>LEN(TRIM(N71))=0</formula>
    </cfRule>
  </conditionalFormatting>
  <conditionalFormatting sqref="N71">
    <cfRule type="expression" dxfId="3172" priority="4790" stopIfTrue="1">
      <formula>LEN(TRIM(N71))=0</formula>
    </cfRule>
  </conditionalFormatting>
  <conditionalFormatting sqref="H71">
    <cfRule type="colorScale" priority="4877">
      <colorScale>
        <cfvo type="min"/>
        <cfvo type="max"/>
        <color rgb="FFFF7128"/>
        <color rgb="FFFFEF9C"/>
      </colorScale>
    </cfRule>
  </conditionalFormatting>
  <conditionalFormatting sqref="N71">
    <cfRule type="colorScale" priority="4879">
      <colorScale>
        <cfvo type="min"/>
        <cfvo type="max"/>
        <color rgb="FFFF7128"/>
        <color rgb="FFFFEF9C"/>
      </colorScale>
    </cfRule>
  </conditionalFormatting>
  <conditionalFormatting sqref="J71">
    <cfRule type="cellIs" dxfId="3171" priority="4750" stopIfTrue="1" operator="equal">
      <formula>$P$6</formula>
    </cfRule>
    <cfRule type="cellIs" dxfId="3170" priority="4751" stopIfTrue="1" operator="equal">
      <formula>$P$4</formula>
    </cfRule>
    <cfRule type="cellIs" dxfId="3169" priority="4752" stopIfTrue="1" operator="equal">
      <formula>$P$8</formula>
    </cfRule>
  </conditionalFormatting>
  <conditionalFormatting sqref="J71">
    <cfRule type="expression" dxfId="3168" priority="4753" stopIfTrue="1">
      <formula>LEN(TRIM(J71))=0</formula>
    </cfRule>
    <cfRule type="cellIs" dxfId="3167" priority="4754" stopIfTrue="1" operator="equal">
      <formula>" "</formula>
    </cfRule>
    <cfRule type="cellIs" dxfId="3166" priority="4755" stopIfTrue="1" operator="lessThan">
      <formula>19</formula>
    </cfRule>
  </conditionalFormatting>
  <conditionalFormatting sqref="J71">
    <cfRule type="expression" dxfId="3165" priority="4756" stopIfTrue="1">
      <formula>LEN(TRIM(J71))=0</formula>
    </cfRule>
  </conditionalFormatting>
  <conditionalFormatting sqref="J71">
    <cfRule type="expression" dxfId="3164" priority="4757" stopIfTrue="1">
      <formula>LEN(TRIM(J71))=0</formula>
    </cfRule>
  </conditionalFormatting>
  <conditionalFormatting sqref="J71">
    <cfRule type="colorScale" priority="4758">
      <colorScale>
        <cfvo type="min"/>
        <cfvo type="max"/>
        <color rgb="FFFF7128"/>
        <color rgb="FFFFEF9C"/>
      </colorScale>
    </cfRule>
  </conditionalFormatting>
  <conditionalFormatting sqref="L71">
    <cfRule type="cellIs" dxfId="3163" priority="4741" stopIfTrue="1" operator="equal">
      <formula>$P$6</formula>
    </cfRule>
    <cfRule type="cellIs" dxfId="3162" priority="4742" stopIfTrue="1" operator="equal">
      <formula>$P$4</formula>
    </cfRule>
    <cfRule type="cellIs" dxfId="3161" priority="4743" stopIfTrue="1" operator="equal">
      <formula>$P$8</formula>
    </cfRule>
  </conditionalFormatting>
  <conditionalFormatting sqref="L71">
    <cfRule type="expression" dxfId="3160" priority="4744" stopIfTrue="1">
      <formula>LEN(TRIM(L71))=0</formula>
    </cfRule>
    <cfRule type="cellIs" dxfId="3159" priority="4745" stopIfTrue="1" operator="equal">
      <formula>" "</formula>
    </cfRule>
    <cfRule type="cellIs" dxfId="3158" priority="4746" stopIfTrue="1" operator="lessThan">
      <formula>19</formula>
    </cfRule>
  </conditionalFormatting>
  <conditionalFormatting sqref="L71">
    <cfRule type="expression" dxfId="3157" priority="4747" stopIfTrue="1">
      <formula>LEN(TRIM(L71))=0</formula>
    </cfRule>
  </conditionalFormatting>
  <conditionalFormatting sqref="L71">
    <cfRule type="expression" dxfId="3156" priority="4748" stopIfTrue="1">
      <formula>LEN(TRIM(L71))=0</formula>
    </cfRule>
  </conditionalFormatting>
  <conditionalFormatting sqref="L71">
    <cfRule type="colorScale" priority="4749">
      <colorScale>
        <cfvo type="min"/>
        <cfvo type="max"/>
        <color rgb="FFFF7128"/>
        <color rgb="FFFFEF9C"/>
      </colorScale>
    </cfRule>
  </conditionalFormatting>
  <conditionalFormatting sqref="H72">
    <cfRule type="cellIs" dxfId="3155" priority="4732" stopIfTrue="1" operator="equal">
      <formula>$P$6</formula>
    </cfRule>
    <cfRule type="cellIs" dxfId="3154" priority="4733" stopIfTrue="1" operator="equal">
      <formula>$P$4</formula>
    </cfRule>
    <cfRule type="cellIs" dxfId="3153" priority="4734" stopIfTrue="1" operator="equal">
      <formula>$P$8</formula>
    </cfRule>
  </conditionalFormatting>
  <conditionalFormatting sqref="H72">
    <cfRule type="expression" dxfId="3152" priority="4735" stopIfTrue="1">
      <formula>LEN(TRIM(H72))=0</formula>
    </cfRule>
    <cfRule type="cellIs" dxfId="3151" priority="4736" stopIfTrue="1" operator="equal">
      <formula>" "</formula>
    </cfRule>
    <cfRule type="cellIs" dxfId="3150" priority="4737" stopIfTrue="1" operator="lessThan">
      <formula>19</formula>
    </cfRule>
  </conditionalFormatting>
  <conditionalFormatting sqref="H72">
    <cfRule type="expression" dxfId="3149" priority="4738" stopIfTrue="1">
      <formula>LEN(TRIM(H72))=0</formula>
    </cfRule>
  </conditionalFormatting>
  <conditionalFormatting sqref="H72">
    <cfRule type="expression" dxfId="3148" priority="4739" stopIfTrue="1">
      <formula>LEN(TRIM(H72))=0</formula>
    </cfRule>
  </conditionalFormatting>
  <conditionalFormatting sqref="H72">
    <cfRule type="colorScale" priority="4740">
      <colorScale>
        <cfvo type="min"/>
        <cfvo type="max"/>
        <color rgb="FFFF7128"/>
        <color rgb="FFFFEF9C"/>
      </colorScale>
    </cfRule>
  </conditionalFormatting>
  <conditionalFormatting sqref="J72">
    <cfRule type="cellIs" dxfId="3147" priority="4723" stopIfTrue="1" operator="equal">
      <formula>$P$6</formula>
    </cfRule>
    <cfRule type="cellIs" dxfId="3146" priority="4724" stopIfTrue="1" operator="equal">
      <formula>$P$4</formula>
    </cfRule>
    <cfRule type="cellIs" dxfId="3145" priority="4725" stopIfTrue="1" operator="equal">
      <formula>$P$8</formula>
    </cfRule>
  </conditionalFormatting>
  <conditionalFormatting sqref="J72">
    <cfRule type="expression" dxfId="3144" priority="4726" stopIfTrue="1">
      <formula>LEN(TRIM(J72))=0</formula>
    </cfRule>
    <cfRule type="cellIs" dxfId="3143" priority="4727" stopIfTrue="1" operator="equal">
      <formula>" "</formula>
    </cfRule>
    <cfRule type="cellIs" dxfId="3142" priority="4728" stopIfTrue="1" operator="lessThan">
      <formula>19</formula>
    </cfRule>
  </conditionalFormatting>
  <conditionalFormatting sqref="J72">
    <cfRule type="expression" dxfId="3141" priority="4729" stopIfTrue="1">
      <formula>LEN(TRIM(J72))=0</formula>
    </cfRule>
  </conditionalFormatting>
  <conditionalFormatting sqref="J72">
    <cfRule type="expression" dxfId="3140" priority="4730" stopIfTrue="1">
      <formula>LEN(TRIM(J72))=0</formula>
    </cfRule>
  </conditionalFormatting>
  <conditionalFormatting sqref="J72">
    <cfRule type="colorScale" priority="4731">
      <colorScale>
        <cfvo type="min"/>
        <cfvo type="max"/>
        <color rgb="FFFF7128"/>
        <color rgb="FFFFEF9C"/>
      </colorScale>
    </cfRule>
  </conditionalFormatting>
  <conditionalFormatting sqref="L72">
    <cfRule type="cellIs" dxfId="3139" priority="4714" stopIfTrue="1" operator="equal">
      <formula>$P$6</formula>
    </cfRule>
    <cfRule type="cellIs" dxfId="3138" priority="4715" stopIfTrue="1" operator="equal">
      <formula>$P$4</formula>
    </cfRule>
    <cfRule type="cellIs" dxfId="3137" priority="4716" stopIfTrue="1" operator="equal">
      <formula>$P$8</formula>
    </cfRule>
  </conditionalFormatting>
  <conditionalFormatting sqref="L72">
    <cfRule type="expression" dxfId="3136" priority="4717" stopIfTrue="1">
      <formula>LEN(TRIM(L72))=0</formula>
    </cfRule>
    <cfRule type="cellIs" dxfId="3135" priority="4718" stopIfTrue="1" operator="equal">
      <formula>" "</formula>
    </cfRule>
    <cfRule type="cellIs" dxfId="3134" priority="4719" stopIfTrue="1" operator="lessThan">
      <formula>19</formula>
    </cfRule>
  </conditionalFormatting>
  <conditionalFormatting sqref="L72">
    <cfRule type="expression" dxfId="3133" priority="4720" stopIfTrue="1">
      <formula>LEN(TRIM(L72))=0</formula>
    </cfRule>
  </conditionalFormatting>
  <conditionalFormatting sqref="L72">
    <cfRule type="expression" dxfId="3132" priority="4721" stopIfTrue="1">
      <formula>LEN(TRIM(L72))=0</formula>
    </cfRule>
  </conditionalFormatting>
  <conditionalFormatting sqref="L72">
    <cfRule type="colorScale" priority="4722">
      <colorScale>
        <cfvo type="min"/>
        <cfvo type="max"/>
        <color rgb="FFFF7128"/>
        <color rgb="FFFFEF9C"/>
      </colorScale>
    </cfRule>
  </conditionalFormatting>
  <conditionalFormatting sqref="N72">
    <cfRule type="cellIs" dxfId="3131" priority="4705" stopIfTrue="1" operator="equal">
      <formula>$P$6</formula>
    </cfRule>
    <cfRule type="cellIs" dxfId="3130" priority="4706" stopIfTrue="1" operator="equal">
      <formula>$P$4</formula>
    </cfRule>
    <cfRule type="cellIs" dxfId="3129" priority="4707" stopIfTrue="1" operator="equal">
      <formula>$P$8</formula>
    </cfRule>
  </conditionalFormatting>
  <conditionalFormatting sqref="N72">
    <cfRule type="expression" dxfId="3128" priority="4708" stopIfTrue="1">
      <formula>LEN(TRIM(N72))=0</formula>
    </cfRule>
    <cfRule type="cellIs" dxfId="3127" priority="4709" stopIfTrue="1" operator="equal">
      <formula>" "</formula>
    </cfRule>
    <cfRule type="cellIs" dxfId="3126" priority="4710" stopIfTrue="1" operator="lessThan">
      <formula>19</formula>
    </cfRule>
  </conditionalFormatting>
  <conditionalFormatting sqref="N72">
    <cfRule type="expression" dxfId="3125" priority="4711" stopIfTrue="1">
      <formula>LEN(TRIM(N72))=0</formula>
    </cfRule>
  </conditionalFormatting>
  <conditionalFormatting sqref="N72">
    <cfRule type="expression" dxfId="3124" priority="4712" stopIfTrue="1">
      <formula>LEN(TRIM(N72))=0</formula>
    </cfRule>
  </conditionalFormatting>
  <conditionalFormatting sqref="N72">
    <cfRule type="colorScale" priority="4713">
      <colorScale>
        <cfvo type="min"/>
        <cfvo type="max"/>
        <color rgb="FFFF7128"/>
        <color rgb="FFFFEF9C"/>
      </colorScale>
    </cfRule>
  </conditionalFormatting>
  <conditionalFormatting sqref="H73">
    <cfRule type="cellIs" dxfId="3123" priority="4696" stopIfTrue="1" operator="equal">
      <formula>$P$6</formula>
    </cfRule>
    <cfRule type="cellIs" dxfId="3122" priority="4697" stopIfTrue="1" operator="equal">
      <formula>$P$4</formula>
    </cfRule>
    <cfRule type="cellIs" dxfId="3121" priority="4698" stopIfTrue="1" operator="equal">
      <formula>$P$8</formula>
    </cfRule>
  </conditionalFormatting>
  <conditionalFormatting sqref="H73">
    <cfRule type="expression" dxfId="3120" priority="4699" stopIfTrue="1">
      <formula>LEN(TRIM(H73))=0</formula>
    </cfRule>
    <cfRule type="cellIs" dxfId="3119" priority="4700" stopIfTrue="1" operator="equal">
      <formula>" "</formula>
    </cfRule>
    <cfRule type="cellIs" dxfId="3118" priority="4701" stopIfTrue="1" operator="lessThan">
      <formula>19</formula>
    </cfRule>
  </conditionalFormatting>
  <conditionalFormatting sqref="H73">
    <cfRule type="expression" dxfId="3117" priority="4702" stopIfTrue="1">
      <formula>LEN(TRIM(H73))=0</formula>
    </cfRule>
  </conditionalFormatting>
  <conditionalFormatting sqref="H73">
    <cfRule type="expression" dxfId="3116" priority="4703" stopIfTrue="1">
      <formula>LEN(TRIM(H73))=0</formula>
    </cfRule>
  </conditionalFormatting>
  <conditionalFormatting sqref="H73">
    <cfRule type="colorScale" priority="4704">
      <colorScale>
        <cfvo type="min"/>
        <cfvo type="max"/>
        <color rgb="FFFF7128"/>
        <color rgb="FFFFEF9C"/>
      </colorScale>
    </cfRule>
  </conditionalFormatting>
  <conditionalFormatting sqref="J73">
    <cfRule type="colorScale" priority="4695">
      <colorScale>
        <cfvo type="min"/>
        <cfvo type="max"/>
        <color rgb="FFFF7128"/>
        <color rgb="FFFFEF9C"/>
      </colorScale>
    </cfRule>
  </conditionalFormatting>
  <conditionalFormatting sqref="L73">
    <cfRule type="cellIs" dxfId="3115" priority="4678" stopIfTrue="1" operator="equal">
      <formula>$P$6</formula>
    </cfRule>
    <cfRule type="cellIs" dxfId="3114" priority="4679" stopIfTrue="1" operator="equal">
      <formula>$P$4</formula>
    </cfRule>
    <cfRule type="cellIs" dxfId="3113" priority="4680" stopIfTrue="1" operator="equal">
      <formula>$P$8</formula>
    </cfRule>
  </conditionalFormatting>
  <conditionalFormatting sqref="L73">
    <cfRule type="expression" dxfId="3112" priority="4681" stopIfTrue="1">
      <formula>LEN(TRIM(L73))=0</formula>
    </cfRule>
    <cfRule type="cellIs" dxfId="3111" priority="4682" stopIfTrue="1" operator="equal">
      <formula>" "</formula>
    </cfRule>
    <cfRule type="cellIs" dxfId="3110" priority="4683" stopIfTrue="1" operator="lessThan">
      <formula>19</formula>
    </cfRule>
  </conditionalFormatting>
  <conditionalFormatting sqref="L73">
    <cfRule type="expression" dxfId="3109" priority="4684" stopIfTrue="1">
      <formula>LEN(TRIM(L73))=0</formula>
    </cfRule>
  </conditionalFormatting>
  <conditionalFormatting sqref="L73">
    <cfRule type="expression" dxfId="3108" priority="4685" stopIfTrue="1">
      <formula>LEN(TRIM(L73))=0</formula>
    </cfRule>
  </conditionalFormatting>
  <conditionalFormatting sqref="L73">
    <cfRule type="colorScale" priority="4686">
      <colorScale>
        <cfvo type="min"/>
        <cfvo type="max"/>
        <color rgb="FFFF7128"/>
        <color rgb="FFFFEF9C"/>
      </colorScale>
    </cfRule>
  </conditionalFormatting>
  <conditionalFormatting sqref="N73">
    <cfRule type="colorScale" priority="4677">
      <colorScale>
        <cfvo type="min"/>
        <cfvo type="max"/>
        <color rgb="FFFF7128"/>
        <color rgb="FFFFEF9C"/>
      </colorScale>
    </cfRule>
  </conditionalFormatting>
  <conditionalFormatting sqref="J74">
    <cfRule type="cellIs" dxfId="3107" priority="4651" stopIfTrue="1" operator="equal">
      <formula>$P$6</formula>
    </cfRule>
    <cfRule type="cellIs" dxfId="3106" priority="4652" stopIfTrue="1" operator="equal">
      <formula>$P$4</formula>
    </cfRule>
    <cfRule type="cellIs" dxfId="3105" priority="4653" stopIfTrue="1" operator="equal">
      <formula>$P$8</formula>
    </cfRule>
  </conditionalFormatting>
  <conditionalFormatting sqref="J74">
    <cfRule type="expression" dxfId="3104" priority="4654" stopIfTrue="1">
      <formula>LEN(TRIM(J74))=0</formula>
    </cfRule>
    <cfRule type="cellIs" dxfId="3103" priority="4655" stopIfTrue="1" operator="equal">
      <formula>" "</formula>
    </cfRule>
    <cfRule type="cellIs" dxfId="3102" priority="4656" stopIfTrue="1" operator="lessThan">
      <formula>19</formula>
    </cfRule>
  </conditionalFormatting>
  <conditionalFormatting sqref="J74">
    <cfRule type="expression" dxfId="3101" priority="4657" stopIfTrue="1">
      <formula>LEN(TRIM(J74))=0</formula>
    </cfRule>
  </conditionalFormatting>
  <conditionalFormatting sqref="J74">
    <cfRule type="expression" dxfId="3100" priority="4658" stopIfTrue="1">
      <formula>LEN(TRIM(J74))=0</formula>
    </cfRule>
  </conditionalFormatting>
  <conditionalFormatting sqref="N74">
    <cfRule type="cellIs" dxfId="3099" priority="4633" stopIfTrue="1" operator="equal">
      <formula>$P$6</formula>
    </cfRule>
    <cfRule type="cellIs" dxfId="3098" priority="4634" stopIfTrue="1" operator="equal">
      <formula>$P$4</formula>
    </cfRule>
    <cfRule type="cellIs" dxfId="3097" priority="4635" stopIfTrue="1" operator="equal">
      <formula>$P$8</formula>
    </cfRule>
  </conditionalFormatting>
  <conditionalFormatting sqref="N74">
    <cfRule type="expression" dxfId="3096" priority="4636" stopIfTrue="1">
      <formula>LEN(TRIM(N74))=0</formula>
    </cfRule>
    <cfRule type="cellIs" dxfId="3095" priority="4637" stopIfTrue="1" operator="equal">
      <formula>" "</formula>
    </cfRule>
    <cfRule type="cellIs" dxfId="3094" priority="4638" stopIfTrue="1" operator="lessThan">
      <formula>19</formula>
    </cfRule>
  </conditionalFormatting>
  <conditionalFormatting sqref="N74">
    <cfRule type="expression" dxfId="3093" priority="4639" stopIfTrue="1">
      <formula>LEN(TRIM(N74))=0</formula>
    </cfRule>
  </conditionalFormatting>
  <conditionalFormatting sqref="N74">
    <cfRule type="expression" dxfId="3092" priority="4640" stopIfTrue="1">
      <formula>LEN(TRIM(N74))=0</formula>
    </cfRule>
  </conditionalFormatting>
  <conditionalFormatting sqref="H74">
    <cfRule type="cellIs" dxfId="3091" priority="4660" stopIfTrue="1" operator="equal">
      <formula>$P$6</formula>
    </cfRule>
    <cfRule type="cellIs" dxfId="3090" priority="4661" stopIfTrue="1" operator="equal">
      <formula>$P$4</formula>
    </cfRule>
    <cfRule type="cellIs" dxfId="3089" priority="4662" stopIfTrue="1" operator="equal">
      <formula>$P$8</formula>
    </cfRule>
  </conditionalFormatting>
  <conditionalFormatting sqref="H74">
    <cfRule type="expression" dxfId="3088" priority="4663" stopIfTrue="1">
      <formula>LEN(TRIM(H74))=0</formula>
    </cfRule>
    <cfRule type="cellIs" dxfId="3087" priority="4664" stopIfTrue="1" operator="equal">
      <formula>" "</formula>
    </cfRule>
    <cfRule type="cellIs" dxfId="3086" priority="4665" stopIfTrue="1" operator="lessThan">
      <formula>19</formula>
    </cfRule>
  </conditionalFormatting>
  <conditionalFormatting sqref="H74">
    <cfRule type="expression" dxfId="3085" priority="4666" stopIfTrue="1">
      <formula>LEN(TRIM(H74))=0</formula>
    </cfRule>
  </conditionalFormatting>
  <conditionalFormatting sqref="H74">
    <cfRule type="expression" dxfId="3084" priority="4667" stopIfTrue="1">
      <formula>LEN(TRIM(H74))=0</formula>
    </cfRule>
  </conditionalFormatting>
  <conditionalFormatting sqref="H74">
    <cfRule type="colorScale" priority="4668">
      <colorScale>
        <cfvo type="min"/>
        <cfvo type="max"/>
        <color rgb="FFFF7128"/>
        <color rgb="FFFFEF9C"/>
      </colorScale>
    </cfRule>
  </conditionalFormatting>
  <conditionalFormatting sqref="J74">
    <cfRule type="colorScale" priority="4659">
      <colorScale>
        <cfvo type="min"/>
        <cfvo type="max"/>
        <color rgb="FFFF7128"/>
        <color rgb="FFFFEF9C"/>
      </colorScale>
    </cfRule>
  </conditionalFormatting>
  <conditionalFormatting sqref="L74">
    <cfRule type="cellIs" dxfId="3083" priority="4642" stopIfTrue="1" operator="equal">
      <formula>$P$6</formula>
    </cfRule>
    <cfRule type="cellIs" dxfId="3082" priority="4643" stopIfTrue="1" operator="equal">
      <formula>$P$4</formula>
    </cfRule>
    <cfRule type="cellIs" dxfId="3081" priority="4644" stopIfTrue="1" operator="equal">
      <formula>$P$8</formula>
    </cfRule>
  </conditionalFormatting>
  <conditionalFormatting sqref="L74">
    <cfRule type="expression" dxfId="3080" priority="4645" stopIfTrue="1">
      <formula>LEN(TRIM(L74))=0</formula>
    </cfRule>
    <cfRule type="cellIs" dxfId="3079" priority="4646" stopIfTrue="1" operator="equal">
      <formula>" "</formula>
    </cfRule>
    <cfRule type="cellIs" dxfId="3078" priority="4647" stopIfTrue="1" operator="lessThan">
      <formula>19</formula>
    </cfRule>
  </conditionalFormatting>
  <conditionalFormatting sqref="L74">
    <cfRule type="expression" dxfId="3077" priority="4648" stopIfTrue="1">
      <formula>LEN(TRIM(L74))=0</formula>
    </cfRule>
  </conditionalFormatting>
  <conditionalFormatting sqref="L74">
    <cfRule type="expression" dxfId="3076" priority="4649" stopIfTrue="1">
      <formula>LEN(TRIM(L74))=0</formula>
    </cfRule>
  </conditionalFormatting>
  <conditionalFormatting sqref="L74">
    <cfRule type="colorScale" priority="4650">
      <colorScale>
        <cfvo type="min"/>
        <cfvo type="max"/>
        <color rgb="FFFF7128"/>
        <color rgb="FFFFEF9C"/>
      </colorScale>
    </cfRule>
  </conditionalFormatting>
  <conditionalFormatting sqref="N74">
    <cfRule type="colorScale" priority="4641">
      <colorScale>
        <cfvo type="min"/>
        <cfvo type="max"/>
        <color rgb="FFFF7128"/>
        <color rgb="FFFFEF9C"/>
      </colorScale>
    </cfRule>
  </conditionalFormatting>
  <conditionalFormatting sqref="J75">
    <cfRule type="cellIs" dxfId="3075" priority="4615" stopIfTrue="1" operator="equal">
      <formula>$P$6</formula>
    </cfRule>
    <cfRule type="cellIs" dxfId="3074" priority="4616" stopIfTrue="1" operator="equal">
      <formula>$P$4</formula>
    </cfRule>
    <cfRule type="cellIs" dxfId="3073" priority="4617" stopIfTrue="1" operator="equal">
      <formula>$P$8</formula>
    </cfRule>
  </conditionalFormatting>
  <conditionalFormatting sqref="J75">
    <cfRule type="expression" dxfId="3072" priority="4618" stopIfTrue="1">
      <formula>LEN(TRIM(J75))=0</formula>
    </cfRule>
    <cfRule type="cellIs" dxfId="3071" priority="4619" stopIfTrue="1" operator="equal">
      <formula>" "</formula>
    </cfRule>
    <cfRule type="cellIs" dxfId="3070" priority="4620" stopIfTrue="1" operator="lessThan">
      <formula>19</formula>
    </cfRule>
  </conditionalFormatting>
  <conditionalFormatting sqref="J75">
    <cfRule type="expression" dxfId="3069" priority="4621" stopIfTrue="1">
      <formula>LEN(TRIM(J75))=0</formula>
    </cfRule>
  </conditionalFormatting>
  <conditionalFormatting sqref="J75">
    <cfRule type="expression" dxfId="3068" priority="4622" stopIfTrue="1">
      <formula>LEN(TRIM(J75))=0</formula>
    </cfRule>
  </conditionalFormatting>
  <conditionalFormatting sqref="N75">
    <cfRule type="cellIs" dxfId="3067" priority="4597" stopIfTrue="1" operator="equal">
      <formula>$P$6</formula>
    </cfRule>
    <cfRule type="cellIs" dxfId="3066" priority="4598" stopIfTrue="1" operator="equal">
      <formula>$P$4</formula>
    </cfRule>
    <cfRule type="cellIs" dxfId="3065" priority="4599" stopIfTrue="1" operator="equal">
      <formula>$P$8</formula>
    </cfRule>
  </conditionalFormatting>
  <conditionalFormatting sqref="N75">
    <cfRule type="expression" dxfId="3064" priority="4600" stopIfTrue="1">
      <formula>LEN(TRIM(N75))=0</formula>
    </cfRule>
    <cfRule type="cellIs" dxfId="3063" priority="4601" stopIfTrue="1" operator="equal">
      <formula>" "</formula>
    </cfRule>
    <cfRule type="cellIs" dxfId="3062" priority="4602" stopIfTrue="1" operator="lessThan">
      <formula>19</formula>
    </cfRule>
  </conditionalFormatting>
  <conditionalFormatting sqref="N75">
    <cfRule type="expression" dxfId="3061" priority="4603" stopIfTrue="1">
      <formula>LEN(TRIM(N75))=0</formula>
    </cfRule>
  </conditionalFormatting>
  <conditionalFormatting sqref="N75">
    <cfRule type="expression" dxfId="3060" priority="4604" stopIfTrue="1">
      <formula>LEN(TRIM(N75))=0</formula>
    </cfRule>
  </conditionalFormatting>
  <conditionalFormatting sqref="H75">
    <cfRule type="cellIs" dxfId="3059" priority="4624" stopIfTrue="1" operator="equal">
      <formula>$P$6</formula>
    </cfRule>
    <cfRule type="cellIs" dxfId="3058" priority="4625" stopIfTrue="1" operator="equal">
      <formula>$P$4</formula>
    </cfRule>
    <cfRule type="cellIs" dxfId="3057" priority="4626" stopIfTrue="1" operator="equal">
      <formula>$P$8</formula>
    </cfRule>
  </conditionalFormatting>
  <conditionalFormatting sqref="H75">
    <cfRule type="expression" dxfId="3056" priority="4627" stopIfTrue="1">
      <formula>LEN(TRIM(H75))=0</formula>
    </cfRule>
    <cfRule type="cellIs" dxfId="3055" priority="4628" stopIfTrue="1" operator="equal">
      <formula>" "</formula>
    </cfRule>
    <cfRule type="cellIs" dxfId="3054" priority="4629" stopIfTrue="1" operator="lessThan">
      <formula>19</formula>
    </cfRule>
  </conditionalFormatting>
  <conditionalFormatting sqref="H75">
    <cfRule type="expression" dxfId="3053" priority="4630" stopIfTrue="1">
      <formula>LEN(TRIM(H75))=0</formula>
    </cfRule>
  </conditionalFormatting>
  <conditionalFormatting sqref="H75">
    <cfRule type="expression" dxfId="3052" priority="4631" stopIfTrue="1">
      <formula>LEN(TRIM(H75))=0</formula>
    </cfRule>
  </conditionalFormatting>
  <conditionalFormatting sqref="H75">
    <cfRule type="colorScale" priority="4632">
      <colorScale>
        <cfvo type="min"/>
        <cfvo type="max"/>
        <color rgb="FFFF7128"/>
        <color rgb="FFFFEF9C"/>
      </colorScale>
    </cfRule>
  </conditionalFormatting>
  <conditionalFormatting sqref="J75">
    <cfRule type="colorScale" priority="4623">
      <colorScale>
        <cfvo type="min"/>
        <cfvo type="max"/>
        <color rgb="FFFF7128"/>
        <color rgb="FFFFEF9C"/>
      </colorScale>
    </cfRule>
  </conditionalFormatting>
  <conditionalFormatting sqref="L75">
    <cfRule type="cellIs" dxfId="3051" priority="4606" stopIfTrue="1" operator="equal">
      <formula>$P$6</formula>
    </cfRule>
    <cfRule type="cellIs" dxfId="3050" priority="4607" stopIfTrue="1" operator="equal">
      <formula>$P$4</formula>
    </cfRule>
    <cfRule type="cellIs" dxfId="3049" priority="4608" stopIfTrue="1" operator="equal">
      <formula>$P$8</formula>
    </cfRule>
  </conditionalFormatting>
  <conditionalFormatting sqref="L75">
    <cfRule type="expression" dxfId="3048" priority="4609" stopIfTrue="1">
      <formula>LEN(TRIM(L75))=0</formula>
    </cfRule>
    <cfRule type="cellIs" dxfId="3047" priority="4610" stopIfTrue="1" operator="equal">
      <formula>" "</formula>
    </cfRule>
    <cfRule type="cellIs" dxfId="3046" priority="4611" stopIfTrue="1" operator="lessThan">
      <formula>19</formula>
    </cfRule>
  </conditionalFormatting>
  <conditionalFormatting sqref="L75">
    <cfRule type="expression" dxfId="3045" priority="4612" stopIfTrue="1">
      <formula>LEN(TRIM(L75))=0</formula>
    </cfRule>
  </conditionalFormatting>
  <conditionalFormatting sqref="L75">
    <cfRule type="expression" dxfId="3044" priority="4613" stopIfTrue="1">
      <formula>LEN(TRIM(L75))=0</formula>
    </cfRule>
  </conditionalFormatting>
  <conditionalFormatting sqref="L75">
    <cfRule type="colorScale" priority="4614">
      <colorScale>
        <cfvo type="min"/>
        <cfvo type="max"/>
        <color rgb="FFFF7128"/>
        <color rgb="FFFFEF9C"/>
      </colorScale>
    </cfRule>
  </conditionalFormatting>
  <conditionalFormatting sqref="N75">
    <cfRule type="colorScale" priority="4605">
      <colorScale>
        <cfvo type="min"/>
        <cfvo type="max"/>
        <color rgb="FFFF7128"/>
        <color rgb="FFFFEF9C"/>
      </colorScale>
    </cfRule>
  </conditionalFormatting>
  <conditionalFormatting sqref="P76">
    <cfRule type="cellIs" dxfId="3043" priority="4487" stopIfTrue="1" operator="equal">
      <formula>$P$6</formula>
    </cfRule>
    <cfRule type="cellIs" dxfId="3042" priority="4488" stopIfTrue="1" operator="equal">
      <formula>$P$4</formula>
    </cfRule>
    <cfRule type="cellIs" dxfId="3041" priority="4489" stopIfTrue="1" operator="equal">
      <formula>$P$8</formula>
    </cfRule>
  </conditionalFormatting>
  <conditionalFormatting sqref="P76">
    <cfRule type="expression" dxfId="3040" priority="4490" stopIfTrue="1">
      <formula>LEN(TRIM(P76))=0</formula>
    </cfRule>
    <cfRule type="cellIs" dxfId="3039" priority="4491" stopIfTrue="1" operator="equal">
      <formula>" "</formula>
    </cfRule>
    <cfRule type="cellIs" dxfId="3038" priority="4492" stopIfTrue="1" operator="lessThan">
      <formula>19</formula>
    </cfRule>
  </conditionalFormatting>
  <conditionalFormatting sqref="P76">
    <cfRule type="colorScale" priority="4486">
      <colorScale>
        <cfvo type="min"/>
        <cfvo type="max"/>
        <color rgb="FFFF7128"/>
        <color rgb="FFFFEF9C"/>
      </colorScale>
    </cfRule>
  </conditionalFormatting>
  <conditionalFormatting sqref="P76">
    <cfRule type="expression" dxfId="3037" priority="4493" stopIfTrue="1">
      <formula>LEN(TRIM(P76))=0</formula>
    </cfRule>
  </conditionalFormatting>
  <conditionalFormatting sqref="P76">
    <cfRule type="expression" dxfId="3036" priority="4494" stopIfTrue="1">
      <formula>LEN(TRIM(P76))=0</formula>
    </cfRule>
  </conditionalFormatting>
  <conditionalFormatting sqref="H76">
    <cfRule type="cellIs" dxfId="3035" priority="4441" stopIfTrue="1" operator="equal">
      <formula>$P$6</formula>
    </cfRule>
    <cfRule type="cellIs" dxfId="3034" priority="4442" stopIfTrue="1" operator="equal">
      <formula>$P$4</formula>
    </cfRule>
    <cfRule type="cellIs" dxfId="3033" priority="4443" stopIfTrue="1" operator="equal">
      <formula>$P$8</formula>
    </cfRule>
  </conditionalFormatting>
  <conditionalFormatting sqref="H76">
    <cfRule type="expression" dxfId="3032" priority="4444" stopIfTrue="1">
      <formula>LEN(TRIM(H76))=0</formula>
    </cfRule>
    <cfRule type="cellIs" dxfId="3031" priority="4445" stopIfTrue="1" operator="equal">
      <formula>" "</formula>
    </cfRule>
    <cfRule type="cellIs" dxfId="3030" priority="4446" stopIfTrue="1" operator="lessThan">
      <formula>19</formula>
    </cfRule>
  </conditionalFormatting>
  <conditionalFormatting sqref="H76">
    <cfRule type="expression" dxfId="3029" priority="4447" stopIfTrue="1">
      <formula>LEN(TRIM(H76))=0</formula>
    </cfRule>
  </conditionalFormatting>
  <conditionalFormatting sqref="H76">
    <cfRule type="expression" dxfId="3028" priority="4448" stopIfTrue="1">
      <formula>LEN(TRIM(H76))=0</formula>
    </cfRule>
  </conditionalFormatting>
  <conditionalFormatting sqref="H76">
    <cfRule type="colorScale" priority="4449">
      <colorScale>
        <cfvo type="min"/>
        <cfvo type="max"/>
        <color rgb="FFFF7128"/>
        <color rgb="FFFFEF9C"/>
      </colorScale>
    </cfRule>
  </conditionalFormatting>
  <conditionalFormatting sqref="J76">
    <cfRule type="cellIs" dxfId="3027" priority="4432" stopIfTrue="1" operator="equal">
      <formula>$P$6</formula>
    </cfRule>
    <cfRule type="cellIs" dxfId="3026" priority="4433" stopIfTrue="1" operator="equal">
      <formula>$P$4</formula>
    </cfRule>
    <cfRule type="cellIs" dxfId="3025" priority="4434" stopIfTrue="1" operator="equal">
      <formula>$P$8</formula>
    </cfRule>
  </conditionalFormatting>
  <conditionalFormatting sqref="J76">
    <cfRule type="expression" dxfId="3024" priority="4435" stopIfTrue="1">
      <formula>LEN(TRIM(J76))=0</formula>
    </cfRule>
    <cfRule type="cellIs" dxfId="3023" priority="4436" stopIfTrue="1" operator="equal">
      <formula>" "</formula>
    </cfRule>
    <cfRule type="cellIs" dxfId="3022" priority="4437" stopIfTrue="1" operator="lessThan">
      <formula>19</formula>
    </cfRule>
  </conditionalFormatting>
  <conditionalFormatting sqref="J76">
    <cfRule type="expression" dxfId="3021" priority="4438" stopIfTrue="1">
      <formula>LEN(TRIM(J76))=0</formula>
    </cfRule>
  </conditionalFormatting>
  <conditionalFormatting sqref="J76">
    <cfRule type="expression" dxfId="3020" priority="4439" stopIfTrue="1">
      <formula>LEN(TRIM(J76))=0</formula>
    </cfRule>
  </conditionalFormatting>
  <conditionalFormatting sqref="J76">
    <cfRule type="colorScale" priority="4440">
      <colorScale>
        <cfvo type="min"/>
        <cfvo type="max"/>
        <color rgb="FFFF7128"/>
        <color rgb="FFFFEF9C"/>
      </colorScale>
    </cfRule>
  </conditionalFormatting>
  <conditionalFormatting sqref="H77">
    <cfRule type="cellIs" dxfId="3019" priority="4423" stopIfTrue="1" operator="equal">
      <formula>$P$6</formula>
    </cfRule>
    <cfRule type="cellIs" dxfId="3018" priority="4424" stopIfTrue="1" operator="equal">
      <formula>$P$4</formula>
    </cfRule>
    <cfRule type="cellIs" dxfId="3017" priority="4425" stopIfTrue="1" operator="equal">
      <formula>$P$8</formula>
    </cfRule>
  </conditionalFormatting>
  <conditionalFormatting sqref="H77">
    <cfRule type="expression" dxfId="3016" priority="4426" stopIfTrue="1">
      <formula>LEN(TRIM(H77))=0</formula>
    </cfRule>
    <cfRule type="cellIs" dxfId="3015" priority="4427" stopIfTrue="1" operator="equal">
      <formula>" "</formula>
    </cfRule>
    <cfRule type="cellIs" dxfId="3014" priority="4428" stopIfTrue="1" operator="lessThan">
      <formula>19</formula>
    </cfRule>
  </conditionalFormatting>
  <conditionalFormatting sqref="H77">
    <cfRule type="expression" dxfId="3013" priority="4429" stopIfTrue="1">
      <formula>LEN(TRIM(H77))=0</formula>
    </cfRule>
  </conditionalFormatting>
  <conditionalFormatting sqref="H77">
    <cfRule type="expression" dxfId="3012" priority="4430" stopIfTrue="1">
      <formula>LEN(TRIM(H77))=0</formula>
    </cfRule>
  </conditionalFormatting>
  <conditionalFormatting sqref="H77">
    <cfRule type="colorScale" priority="4431">
      <colorScale>
        <cfvo type="min"/>
        <cfvo type="max"/>
        <color rgb="FFFF7128"/>
        <color rgb="FFFFEF9C"/>
      </colorScale>
    </cfRule>
  </conditionalFormatting>
  <conditionalFormatting sqref="L77">
    <cfRule type="cellIs" dxfId="3011" priority="4406" stopIfTrue="1" operator="equal">
      <formula>$P$6</formula>
    </cfRule>
    <cfRule type="cellIs" dxfId="3010" priority="4407" stopIfTrue="1" operator="equal">
      <formula>$P$4</formula>
    </cfRule>
    <cfRule type="cellIs" dxfId="3009" priority="4408" stopIfTrue="1" operator="equal">
      <formula>$P$8</formula>
    </cfRule>
  </conditionalFormatting>
  <conditionalFormatting sqref="L77">
    <cfRule type="expression" dxfId="3008" priority="4409" stopIfTrue="1">
      <formula>LEN(TRIM(L77))=0</formula>
    </cfRule>
    <cfRule type="cellIs" dxfId="3007" priority="4410" stopIfTrue="1" operator="equal">
      <formula>" "</formula>
    </cfRule>
    <cfRule type="cellIs" dxfId="3006" priority="4411" stopIfTrue="1" operator="lessThan">
      <formula>19</formula>
    </cfRule>
  </conditionalFormatting>
  <conditionalFormatting sqref="L77">
    <cfRule type="colorScale" priority="4405">
      <colorScale>
        <cfvo type="min"/>
        <cfvo type="max"/>
        <color rgb="FFFF7128"/>
        <color rgb="FFFFEF9C"/>
      </colorScale>
    </cfRule>
  </conditionalFormatting>
  <conditionalFormatting sqref="L77">
    <cfRule type="expression" dxfId="3005" priority="4412" stopIfTrue="1">
      <formula>LEN(TRIM(L77))=0</formula>
    </cfRule>
  </conditionalFormatting>
  <conditionalFormatting sqref="L77">
    <cfRule type="expression" dxfId="3004" priority="4413" stopIfTrue="1">
      <formula>LEN(TRIM(L77))=0</formula>
    </cfRule>
  </conditionalFormatting>
  <conditionalFormatting sqref="H79">
    <cfRule type="cellIs" dxfId="3003" priority="4379" stopIfTrue="1" operator="equal">
      <formula>$P$6</formula>
    </cfRule>
    <cfRule type="cellIs" dxfId="3002" priority="4380" stopIfTrue="1" operator="equal">
      <formula>$P$4</formula>
    </cfRule>
    <cfRule type="cellIs" dxfId="3001" priority="4381" stopIfTrue="1" operator="equal">
      <formula>$P$8</formula>
    </cfRule>
  </conditionalFormatting>
  <conditionalFormatting sqref="H79">
    <cfRule type="expression" dxfId="3000" priority="4382" stopIfTrue="1">
      <formula>LEN(TRIM(H79))=0</formula>
    </cfRule>
    <cfRule type="cellIs" dxfId="2999" priority="4383" stopIfTrue="1" operator="equal">
      <formula>" "</formula>
    </cfRule>
    <cfRule type="cellIs" dxfId="2998" priority="4384" stopIfTrue="1" operator="lessThan">
      <formula>19</formula>
    </cfRule>
  </conditionalFormatting>
  <conditionalFormatting sqref="H79">
    <cfRule type="colorScale" priority="4378">
      <colorScale>
        <cfvo type="min"/>
        <cfvo type="max"/>
        <color rgb="FFFF7128"/>
        <color rgb="FFFFEF9C"/>
      </colorScale>
    </cfRule>
  </conditionalFormatting>
  <conditionalFormatting sqref="H79">
    <cfRule type="expression" dxfId="2997" priority="4385" stopIfTrue="1">
      <formula>LEN(TRIM(H79))=0</formula>
    </cfRule>
  </conditionalFormatting>
  <conditionalFormatting sqref="H79">
    <cfRule type="expression" dxfId="2996" priority="4386" stopIfTrue="1">
      <formula>LEN(TRIM(H79))=0</formula>
    </cfRule>
  </conditionalFormatting>
  <conditionalFormatting sqref="J79">
    <cfRule type="cellIs" dxfId="2995" priority="4370" stopIfTrue="1" operator="equal">
      <formula>$P$6</formula>
    </cfRule>
    <cfRule type="cellIs" dxfId="2994" priority="4371" stopIfTrue="1" operator="equal">
      <formula>$P$4</formula>
    </cfRule>
    <cfRule type="cellIs" dxfId="2993" priority="4372" stopIfTrue="1" operator="equal">
      <formula>$P$8</formula>
    </cfRule>
  </conditionalFormatting>
  <conditionalFormatting sqref="J79">
    <cfRule type="expression" dxfId="2992" priority="4373" stopIfTrue="1">
      <formula>LEN(TRIM(J79))=0</formula>
    </cfRule>
    <cfRule type="cellIs" dxfId="2991" priority="4374" stopIfTrue="1" operator="equal">
      <formula>" "</formula>
    </cfRule>
    <cfRule type="cellIs" dxfId="2990" priority="4375" stopIfTrue="1" operator="lessThan">
      <formula>19</formula>
    </cfRule>
  </conditionalFormatting>
  <conditionalFormatting sqref="J79">
    <cfRule type="colorScale" priority="4369">
      <colorScale>
        <cfvo type="min"/>
        <cfvo type="max"/>
        <color rgb="FFFF7128"/>
        <color rgb="FFFFEF9C"/>
      </colorScale>
    </cfRule>
  </conditionalFormatting>
  <conditionalFormatting sqref="J79">
    <cfRule type="expression" dxfId="2989" priority="4376" stopIfTrue="1">
      <formula>LEN(TRIM(J79))=0</formula>
    </cfRule>
  </conditionalFormatting>
  <conditionalFormatting sqref="J79">
    <cfRule type="expression" dxfId="2988" priority="4377" stopIfTrue="1">
      <formula>LEN(TRIM(J79))=0</formula>
    </cfRule>
  </conditionalFormatting>
  <conditionalFormatting sqref="L79">
    <cfRule type="cellIs" dxfId="2987" priority="4361" stopIfTrue="1" operator="equal">
      <formula>$P$6</formula>
    </cfRule>
    <cfRule type="cellIs" dxfId="2986" priority="4362" stopIfTrue="1" operator="equal">
      <formula>$P$4</formula>
    </cfRule>
    <cfRule type="cellIs" dxfId="2985" priority="4363" stopIfTrue="1" operator="equal">
      <formula>$P$8</formula>
    </cfRule>
  </conditionalFormatting>
  <conditionalFormatting sqref="L79">
    <cfRule type="expression" dxfId="2984" priority="4364" stopIfTrue="1">
      <formula>LEN(TRIM(L79))=0</formula>
    </cfRule>
    <cfRule type="cellIs" dxfId="2983" priority="4365" stopIfTrue="1" operator="equal">
      <formula>" "</formula>
    </cfRule>
    <cfRule type="cellIs" dxfId="2982" priority="4366" stopIfTrue="1" operator="lessThan">
      <formula>19</formula>
    </cfRule>
  </conditionalFormatting>
  <conditionalFormatting sqref="L79">
    <cfRule type="colorScale" priority="4360">
      <colorScale>
        <cfvo type="min"/>
        <cfvo type="max"/>
        <color rgb="FFFF7128"/>
        <color rgb="FFFFEF9C"/>
      </colorScale>
    </cfRule>
  </conditionalFormatting>
  <conditionalFormatting sqref="L79">
    <cfRule type="expression" dxfId="2981" priority="4367" stopIfTrue="1">
      <formula>LEN(TRIM(L79))=0</formula>
    </cfRule>
  </conditionalFormatting>
  <conditionalFormatting sqref="L79">
    <cfRule type="expression" dxfId="2980" priority="4368" stopIfTrue="1">
      <formula>LEN(TRIM(L79))=0</formula>
    </cfRule>
  </conditionalFormatting>
  <conditionalFormatting sqref="N79">
    <cfRule type="cellIs" dxfId="2979" priority="4352" stopIfTrue="1" operator="equal">
      <formula>$P$6</formula>
    </cfRule>
    <cfRule type="cellIs" dxfId="2978" priority="4353" stopIfTrue="1" operator="equal">
      <formula>$P$4</formula>
    </cfRule>
    <cfRule type="cellIs" dxfId="2977" priority="4354" stopIfTrue="1" operator="equal">
      <formula>$P$8</formula>
    </cfRule>
  </conditionalFormatting>
  <conditionalFormatting sqref="N79">
    <cfRule type="expression" dxfId="2976" priority="4355" stopIfTrue="1">
      <formula>LEN(TRIM(N79))=0</formula>
    </cfRule>
    <cfRule type="cellIs" dxfId="2975" priority="4356" stopIfTrue="1" operator="equal">
      <formula>" "</formula>
    </cfRule>
    <cfRule type="cellIs" dxfId="2974" priority="4357" stopIfTrue="1" operator="lessThan">
      <formula>19</formula>
    </cfRule>
  </conditionalFormatting>
  <conditionalFormatting sqref="N79">
    <cfRule type="colorScale" priority="4351">
      <colorScale>
        <cfvo type="min"/>
        <cfvo type="max"/>
        <color rgb="FFFF7128"/>
        <color rgb="FFFFEF9C"/>
      </colorScale>
    </cfRule>
  </conditionalFormatting>
  <conditionalFormatting sqref="N79">
    <cfRule type="expression" dxfId="2973" priority="4358" stopIfTrue="1">
      <formula>LEN(TRIM(N79))=0</formula>
    </cfRule>
  </conditionalFormatting>
  <conditionalFormatting sqref="N79">
    <cfRule type="expression" dxfId="2972" priority="4359" stopIfTrue="1">
      <formula>LEN(TRIM(N79))=0</formula>
    </cfRule>
  </conditionalFormatting>
  <conditionalFormatting sqref="J78">
    <cfRule type="cellIs" dxfId="2971" priority="4343" stopIfTrue="1" operator="equal">
      <formula>$P$6</formula>
    </cfRule>
    <cfRule type="cellIs" dxfId="2970" priority="4344" stopIfTrue="1" operator="equal">
      <formula>$P$4</formula>
    </cfRule>
    <cfRule type="cellIs" dxfId="2969" priority="4345" stopIfTrue="1" operator="equal">
      <formula>$P$8</formula>
    </cfRule>
  </conditionalFormatting>
  <conditionalFormatting sqref="J78">
    <cfRule type="expression" dxfId="2968" priority="4346" stopIfTrue="1">
      <formula>LEN(TRIM(J78))=0</formula>
    </cfRule>
    <cfRule type="cellIs" dxfId="2967" priority="4347" stopIfTrue="1" operator="equal">
      <formula>" "</formula>
    </cfRule>
    <cfRule type="cellIs" dxfId="2966" priority="4348" stopIfTrue="1" operator="lessThan">
      <formula>19</formula>
    </cfRule>
  </conditionalFormatting>
  <conditionalFormatting sqref="J78">
    <cfRule type="colorScale" priority="4342">
      <colorScale>
        <cfvo type="min"/>
        <cfvo type="max"/>
        <color rgb="FFFF7128"/>
        <color rgb="FFFFEF9C"/>
      </colorScale>
    </cfRule>
  </conditionalFormatting>
  <conditionalFormatting sqref="J78">
    <cfRule type="expression" dxfId="2965" priority="4349" stopIfTrue="1">
      <formula>LEN(TRIM(J78))=0</formula>
    </cfRule>
  </conditionalFormatting>
  <conditionalFormatting sqref="J78">
    <cfRule type="expression" dxfId="2964" priority="4350" stopIfTrue="1">
      <formula>LEN(TRIM(J78))=0</formula>
    </cfRule>
  </conditionalFormatting>
  <conditionalFormatting sqref="L78">
    <cfRule type="cellIs" dxfId="2963" priority="4334" stopIfTrue="1" operator="equal">
      <formula>$P$6</formula>
    </cfRule>
    <cfRule type="cellIs" dxfId="2962" priority="4335" stopIfTrue="1" operator="equal">
      <formula>$P$4</formula>
    </cfRule>
    <cfRule type="cellIs" dxfId="2961" priority="4336" stopIfTrue="1" operator="equal">
      <formula>$P$8</formula>
    </cfRule>
  </conditionalFormatting>
  <conditionalFormatting sqref="L78">
    <cfRule type="expression" dxfId="2960" priority="4337" stopIfTrue="1">
      <formula>LEN(TRIM(L78))=0</formula>
    </cfRule>
    <cfRule type="cellIs" dxfId="2959" priority="4338" stopIfTrue="1" operator="equal">
      <formula>" "</formula>
    </cfRule>
    <cfRule type="cellIs" dxfId="2958" priority="4339" stopIfTrue="1" operator="lessThan">
      <formula>19</formula>
    </cfRule>
  </conditionalFormatting>
  <conditionalFormatting sqref="L78">
    <cfRule type="colorScale" priority="4333">
      <colorScale>
        <cfvo type="min"/>
        <cfvo type="max"/>
        <color rgb="FFFF7128"/>
        <color rgb="FFFFEF9C"/>
      </colorScale>
    </cfRule>
  </conditionalFormatting>
  <conditionalFormatting sqref="L78">
    <cfRule type="expression" dxfId="2957" priority="4340" stopIfTrue="1">
      <formula>LEN(TRIM(L78))=0</formula>
    </cfRule>
  </conditionalFormatting>
  <conditionalFormatting sqref="L78">
    <cfRule type="expression" dxfId="2956" priority="4341" stopIfTrue="1">
      <formula>LEN(TRIM(L78))=0</formula>
    </cfRule>
  </conditionalFormatting>
  <conditionalFormatting sqref="N78">
    <cfRule type="cellIs" dxfId="2955" priority="4325" stopIfTrue="1" operator="equal">
      <formula>$P$6</formula>
    </cfRule>
    <cfRule type="cellIs" dxfId="2954" priority="4326" stopIfTrue="1" operator="equal">
      <formula>$P$4</formula>
    </cfRule>
    <cfRule type="cellIs" dxfId="2953" priority="4327" stopIfTrue="1" operator="equal">
      <formula>$P$8</formula>
    </cfRule>
  </conditionalFormatting>
  <conditionalFormatting sqref="N78">
    <cfRule type="expression" dxfId="2952" priority="4328" stopIfTrue="1">
      <formula>LEN(TRIM(N78))=0</formula>
    </cfRule>
    <cfRule type="cellIs" dxfId="2951" priority="4329" stopIfTrue="1" operator="equal">
      <formula>" "</formula>
    </cfRule>
    <cfRule type="cellIs" dxfId="2950" priority="4330" stopIfTrue="1" operator="lessThan">
      <formula>19</formula>
    </cfRule>
  </conditionalFormatting>
  <conditionalFormatting sqref="N78">
    <cfRule type="colorScale" priority="4324">
      <colorScale>
        <cfvo type="min"/>
        <cfvo type="max"/>
        <color rgb="FFFF7128"/>
        <color rgb="FFFFEF9C"/>
      </colorScale>
    </cfRule>
  </conditionalFormatting>
  <conditionalFormatting sqref="N78">
    <cfRule type="expression" dxfId="2949" priority="4331" stopIfTrue="1">
      <formula>LEN(TRIM(N78))=0</formula>
    </cfRule>
  </conditionalFormatting>
  <conditionalFormatting sqref="N78">
    <cfRule type="expression" dxfId="2948" priority="4332" stopIfTrue="1">
      <formula>LEN(TRIM(N78))=0</formula>
    </cfRule>
  </conditionalFormatting>
  <conditionalFormatting sqref="J42 H42">
    <cfRule type="cellIs" dxfId="2947" priority="4199" stopIfTrue="1" operator="equal">
      <formula>$P$6</formula>
    </cfRule>
    <cfRule type="cellIs" dxfId="2946" priority="4200" stopIfTrue="1" operator="equal">
      <formula>$P$4</formula>
    </cfRule>
    <cfRule type="cellIs" dxfId="2945" priority="4201" stopIfTrue="1" operator="equal">
      <formula>$P$8</formula>
    </cfRule>
  </conditionalFormatting>
  <conditionalFormatting sqref="H42">
    <cfRule type="expression" dxfId="2944" priority="4202" stopIfTrue="1">
      <formula>LEN(TRIM(H42))=0</formula>
    </cfRule>
    <cfRule type="cellIs" dxfId="2943" priority="4203" stopIfTrue="1" operator="equal">
      <formula>" "</formula>
    </cfRule>
    <cfRule type="cellIs" dxfId="2942" priority="4204" stopIfTrue="1" operator="lessThan">
      <formula>19</formula>
    </cfRule>
  </conditionalFormatting>
  <conditionalFormatting sqref="J42">
    <cfRule type="cellIs" dxfId="2941" priority="4205" stopIfTrue="1" operator="lessThan">
      <formula>19</formula>
    </cfRule>
    <cfRule type="cellIs" dxfId="2940" priority="4206" stopIfTrue="1" operator="between">
      <formula>49</formula>
      <formula>20</formula>
    </cfRule>
    <cfRule type="cellIs" dxfId="2939" priority="4207" stopIfTrue="1" operator="greaterThan">
      <formula>50</formula>
    </cfRule>
  </conditionalFormatting>
  <conditionalFormatting sqref="J42">
    <cfRule type="expression" dxfId="2938" priority="4208" stopIfTrue="1">
      <formula>LEN(TRIM(J42))=0</formula>
    </cfRule>
    <cfRule type="cellIs" dxfId="2937" priority="4209" stopIfTrue="1" operator="equal">
      <formula>" "</formula>
    </cfRule>
    <cfRule type="cellIs" dxfId="2936" priority="4210" stopIfTrue="1" operator="lessThan">
      <formula>19</formula>
    </cfRule>
  </conditionalFormatting>
  <conditionalFormatting sqref="J42">
    <cfRule type="expression" dxfId="2935" priority="4211" stopIfTrue="1">
      <formula>LEN(TRIM(J42))=0</formula>
    </cfRule>
    <cfRule type="cellIs" dxfId="2934" priority="4212" stopIfTrue="1" operator="equal">
      <formula>" "</formula>
    </cfRule>
    <cfRule type="cellIs" dxfId="2933" priority="4213" stopIfTrue="1" operator="lessThan">
      <formula>19</formula>
    </cfRule>
  </conditionalFormatting>
  <conditionalFormatting sqref="J42">
    <cfRule type="expression" dxfId="2932" priority="4217" stopIfTrue="1">
      <formula>LEN(TRIM(J42))=0</formula>
    </cfRule>
    <cfRule type="cellIs" dxfId="2931" priority="4218" stopIfTrue="1" operator="equal">
      <formula>" "</formula>
    </cfRule>
    <cfRule type="cellIs" dxfId="2930" priority="4219" stopIfTrue="1" operator="lessThan">
      <formula>19</formula>
    </cfRule>
  </conditionalFormatting>
  <conditionalFormatting sqref="J42">
    <cfRule type="expression" dxfId="2929" priority="4223" stopIfTrue="1">
      <formula>LEN(TRIM(J42))=0</formula>
    </cfRule>
    <cfRule type="cellIs" dxfId="2928" priority="4224" stopIfTrue="1" operator="equal">
      <formula>" "</formula>
    </cfRule>
    <cfRule type="cellIs" dxfId="2927" priority="4225" stopIfTrue="1" operator="lessThan">
      <formula>19</formula>
    </cfRule>
  </conditionalFormatting>
  <conditionalFormatting sqref="H42">
    <cfRule type="expression" dxfId="2926" priority="4229" stopIfTrue="1">
      <formula>LEN(TRIM(H42))=0</formula>
    </cfRule>
  </conditionalFormatting>
  <conditionalFormatting sqref="J42">
    <cfRule type="expression" dxfId="2925" priority="4196" stopIfTrue="1">
      <formula>LEN(TRIM(J42))=0</formula>
    </cfRule>
    <cfRule type="cellIs" dxfId="2924" priority="4197" stopIfTrue="1" operator="equal">
      <formula>" "</formula>
    </cfRule>
    <cfRule type="cellIs" dxfId="2923" priority="4198" stopIfTrue="1" operator="lessThan">
      <formula>19</formula>
    </cfRule>
  </conditionalFormatting>
  <conditionalFormatting sqref="J42">
    <cfRule type="expression" dxfId="2922" priority="4230" stopIfTrue="1">
      <formula>LEN(TRIM(J42))=0</formula>
    </cfRule>
  </conditionalFormatting>
  <conditionalFormatting sqref="H42">
    <cfRule type="expression" dxfId="2921" priority="4232" stopIfTrue="1">
      <formula>LEN(TRIM(H42))=0</formula>
    </cfRule>
  </conditionalFormatting>
  <conditionalFormatting sqref="J42">
    <cfRule type="expression" dxfId="2920" priority="4134" stopIfTrue="1">
      <formula>LEN(TRIM(J42))=0</formula>
    </cfRule>
    <cfRule type="cellIs" dxfId="2919" priority="4135" stopIfTrue="1" operator="equal">
      <formula>" "</formula>
    </cfRule>
    <cfRule type="cellIs" dxfId="2918" priority="4136" stopIfTrue="1" operator="lessThan">
      <formula>19</formula>
    </cfRule>
  </conditionalFormatting>
  <conditionalFormatting sqref="J42">
    <cfRule type="expression" dxfId="2917" priority="4137" stopIfTrue="1">
      <formula>LEN(TRIM(J42))=0</formula>
    </cfRule>
  </conditionalFormatting>
  <conditionalFormatting sqref="J42">
    <cfRule type="expression" dxfId="2916" priority="4233" stopIfTrue="1">
      <formula>LEN(TRIM(J42))=0</formula>
    </cfRule>
  </conditionalFormatting>
  <conditionalFormatting sqref="J42">
    <cfRule type="expression" dxfId="2915" priority="4126" stopIfTrue="1">
      <formula>LEN(TRIM(J42))=0</formula>
    </cfRule>
    <cfRule type="cellIs" dxfId="2914" priority="4127" stopIfTrue="1" operator="equal">
      <formula>" "</formula>
    </cfRule>
    <cfRule type="cellIs" dxfId="2913" priority="4128" stopIfTrue="1" operator="lessThan">
      <formula>19</formula>
    </cfRule>
  </conditionalFormatting>
  <conditionalFormatting sqref="J42">
    <cfRule type="expression" dxfId="2912" priority="4129" stopIfTrue="1">
      <formula>LEN(TRIM(J42))=0</formula>
    </cfRule>
  </conditionalFormatting>
  <conditionalFormatting sqref="J42">
    <cfRule type="expression" dxfId="2911" priority="4235" stopIfTrue="1">
      <formula>LEN(TRIM(J42))=0</formula>
    </cfRule>
  </conditionalFormatting>
  <conditionalFormatting sqref="L42 N42:N43">
    <cfRule type="cellIs" dxfId="2910" priority="4096" stopIfTrue="1" operator="equal">
      <formula>$P$6</formula>
    </cfRule>
    <cfRule type="cellIs" dxfId="2909" priority="4097" stopIfTrue="1" operator="equal">
      <formula>$P$4</formula>
    </cfRule>
    <cfRule type="cellIs" dxfId="2908" priority="4098" stopIfTrue="1" operator="equal">
      <formula>$P$8</formula>
    </cfRule>
  </conditionalFormatting>
  <conditionalFormatting sqref="L42">
    <cfRule type="expression" dxfId="2907" priority="4099" stopIfTrue="1">
      <formula>LEN(TRIM(L42))=0</formula>
    </cfRule>
    <cfRule type="cellIs" dxfId="2906" priority="4100" stopIfTrue="1" operator="equal">
      <formula>" "</formula>
    </cfRule>
    <cfRule type="cellIs" dxfId="2905" priority="4101" stopIfTrue="1" operator="lessThan">
      <formula>19</formula>
    </cfRule>
  </conditionalFormatting>
  <conditionalFormatting sqref="N42:N43">
    <cfRule type="cellIs" dxfId="2904" priority="4102" stopIfTrue="1" operator="lessThan">
      <formula>19</formula>
    </cfRule>
    <cfRule type="cellIs" dxfId="2903" priority="4103" stopIfTrue="1" operator="between">
      <formula>49</formula>
      <formula>20</formula>
    </cfRule>
    <cfRule type="cellIs" dxfId="2902" priority="4104" stopIfTrue="1" operator="greaterThan">
      <formula>50</formula>
    </cfRule>
  </conditionalFormatting>
  <conditionalFormatting sqref="N42:N43">
    <cfRule type="expression" dxfId="2901" priority="4105" stopIfTrue="1">
      <formula>LEN(TRIM(N42))=0</formula>
    </cfRule>
    <cfRule type="cellIs" dxfId="2900" priority="4106" stopIfTrue="1" operator="equal">
      <formula>" "</formula>
    </cfRule>
    <cfRule type="cellIs" dxfId="2899" priority="4107" stopIfTrue="1" operator="lessThan">
      <formula>19</formula>
    </cfRule>
  </conditionalFormatting>
  <conditionalFormatting sqref="N42:N43">
    <cfRule type="expression" dxfId="2898" priority="4108" stopIfTrue="1">
      <formula>LEN(TRIM(N42))=0</formula>
    </cfRule>
    <cfRule type="cellIs" dxfId="2897" priority="4109" stopIfTrue="1" operator="equal">
      <formula>" "</formula>
    </cfRule>
    <cfRule type="cellIs" dxfId="2896" priority="4110" stopIfTrue="1" operator="lessThan">
      <formula>19</formula>
    </cfRule>
  </conditionalFormatting>
  <conditionalFormatting sqref="N42:N43">
    <cfRule type="expression" dxfId="2895" priority="4111" stopIfTrue="1">
      <formula>LEN(TRIM(N42))=0</formula>
    </cfRule>
    <cfRule type="cellIs" dxfId="2894" priority="4112" stopIfTrue="1" operator="equal">
      <formula>" "</formula>
    </cfRule>
    <cfRule type="cellIs" dxfId="2893" priority="4113" stopIfTrue="1" operator="lessThan">
      <formula>19</formula>
    </cfRule>
  </conditionalFormatting>
  <conditionalFormatting sqref="N42:N43">
    <cfRule type="expression" dxfId="2892" priority="4114" stopIfTrue="1">
      <formula>LEN(TRIM(N42))=0</formula>
    </cfRule>
    <cfRule type="cellIs" dxfId="2891" priority="4115" stopIfTrue="1" operator="equal">
      <formula>" "</formula>
    </cfRule>
    <cfRule type="cellIs" dxfId="2890" priority="4116" stopIfTrue="1" operator="lessThan">
      <formula>19</formula>
    </cfRule>
  </conditionalFormatting>
  <conditionalFormatting sqref="L42">
    <cfRule type="expression" dxfId="2889" priority="4117" stopIfTrue="1">
      <formula>LEN(TRIM(L42))=0</formula>
    </cfRule>
  </conditionalFormatting>
  <conditionalFormatting sqref="N42:N43">
    <cfRule type="expression" dxfId="2888" priority="4093" stopIfTrue="1">
      <formula>LEN(TRIM(N42))=0</formula>
    </cfRule>
    <cfRule type="cellIs" dxfId="2887" priority="4094" stopIfTrue="1" operator="equal">
      <formula>" "</formula>
    </cfRule>
    <cfRule type="cellIs" dxfId="2886" priority="4095" stopIfTrue="1" operator="lessThan">
      <formula>19</formula>
    </cfRule>
  </conditionalFormatting>
  <conditionalFormatting sqref="N42:N43">
    <cfRule type="expression" dxfId="2885" priority="4118" stopIfTrue="1">
      <formula>LEN(TRIM(N42))=0</formula>
    </cfRule>
  </conditionalFormatting>
  <conditionalFormatting sqref="L42">
    <cfRule type="expression" dxfId="2884" priority="4119" stopIfTrue="1">
      <formula>LEN(TRIM(L42))=0</formula>
    </cfRule>
  </conditionalFormatting>
  <conditionalFormatting sqref="N42:N43">
    <cfRule type="expression" dxfId="2883" priority="4089" stopIfTrue="1">
      <formula>LEN(TRIM(N42))=0</formula>
    </cfRule>
    <cfRule type="cellIs" dxfId="2882" priority="4090" stopIfTrue="1" operator="equal">
      <formula>" "</formula>
    </cfRule>
    <cfRule type="cellIs" dxfId="2881" priority="4091" stopIfTrue="1" operator="lessThan">
      <formula>19</formula>
    </cfRule>
  </conditionalFormatting>
  <conditionalFormatting sqref="N42:N43">
    <cfRule type="expression" dxfId="2880" priority="4092" stopIfTrue="1">
      <formula>LEN(TRIM(N42))=0</formula>
    </cfRule>
  </conditionalFormatting>
  <conditionalFormatting sqref="N42:N43">
    <cfRule type="expression" dxfId="2879" priority="4120" stopIfTrue="1">
      <formula>LEN(TRIM(N42))=0</formula>
    </cfRule>
  </conditionalFormatting>
  <conditionalFormatting sqref="N42:N43">
    <cfRule type="expression" dxfId="2878" priority="4085" stopIfTrue="1">
      <formula>LEN(TRIM(N42))=0</formula>
    </cfRule>
    <cfRule type="cellIs" dxfId="2877" priority="4086" stopIfTrue="1" operator="equal">
      <formula>" "</formula>
    </cfRule>
    <cfRule type="cellIs" dxfId="2876" priority="4087" stopIfTrue="1" operator="lessThan">
      <formula>19</formula>
    </cfRule>
  </conditionalFormatting>
  <conditionalFormatting sqref="N42:N43">
    <cfRule type="expression" dxfId="2875" priority="4088" stopIfTrue="1">
      <formula>LEN(TRIM(N42))=0</formula>
    </cfRule>
  </conditionalFormatting>
  <conditionalFormatting sqref="N42:N43">
    <cfRule type="expression" dxfId="2874" priority="4121" stopIfTrue="1">
      <formula>LEN(TRIM(N42))=0</formula>
    </cfRule>
  </conditionalFormatting>
  <conditionalFormatting sqref="H42">
    <cfRule type="colorScale" priority="4237">
      <colorScale>
        <cfvo type="min"/>
        <cfvo type="max"/>
        <color rgb="FFFF7128"/>
        <color rgb="FFFFEF9C"/>
      </colorScale>
    </cfRule>
  </conditionalFormatting>
  <conditionalFormatting sqref="J42">
    <cfRule type="colorScale" priority="4238">
      <colorScale>
        <cfvo type="min"/>
        <cfvo type="max"/>
        <color rgb="FFFF7128"/>
        <color rgb="FFFFEF9C"/>
      </colorScale>
    </cfRule>
  </conditionalFormatting>
  <conditionalFormatting sqref="L42">
    <cfRule type="colorScale" priority="4240">
      <colorScale>
        <cfvo type="min"/>
        <cfvo type="max"/>
        <color rgb="FFFF7128"/>
        <color rgb="FFFFEF9C"/>
      </colorScale>
    </cfRule>
  </conditionalFormatting>
  <conditionalFormatting sqref="N42:N43">
    <cfRule type="colorScale" priority="4241">
      <colorScale>
        <cfvo type="min"/>
        <cfvo type="max"/>
        <color rgb="FFFF7128"/>
        <color rgb="FFFFEF9C"/>
      </colorScale>
    </cfRule>
  </conditionalFormatting>
  <conditionalFormatting sqref="N34:N35 N44">
    <cfRule type="colorScale" priority="9092">
      <colorScale>
        <cfvo type="min"/>
        <cfvo type="max"/>
        <color rgb="FFFF7128"/>
        <color rgb="FFFFEF9C"/>
      </colorScale>
    </cfRule>
  </conditionalFormatting>
  <conditionalFormatting sqref="H37">
    <cfRule type="cellIs" dxfId="2873" priority="4033" stopIfTrue="1" operator="equal">
      <formula>$P$6</formula>
    </cfRule>
    <cfRule type="cellIs" dxfId="2872" priority="4034" stopIfTrue="1" operator="equal">
      <formula>$P$4</formula>
    </cfRule>
    <cfRule type="cellIs" dxfId="2871" priority="4035" stopIfTrue="1" operator="equal">
      <formula>$P$8</formula>
    </cfRule>
  </conditionalFormatting>
  <conditionalFormatting sqref="H37">
    <cfRule type="expression" dxfId="2870" priority="4036" stopIfTrue="1">
      <formula>LEN(TRIM(H37))=0</formula>
    </cfRule>
    <cfRule type="cellIs" dxfId="2869" priority="4037" stopIfTrue="1" operator="equal">
      <formula>" "</formula>
    </cfRule>
    <cfRule type="cellIs" dxfId="2868" priority="4038" stopIfTrue="1" operator="lessThan">
      <formula>19</formula>
    </cfRule>
  </conditionalFormatting>
  <conditionalFormatting sqref="H37">
    <cfRule type="expression" dxfId="2867" priority="4039" stopIfTrue="1">
      <formula>LEN(TRIM(H37))=0</formula>
    </cfRule>
    <cfRule type="cellIs" dxfId="2866" priority="4040" stopIfTrue="1" operator="equal">
      <formula>" "</formula>
    </cfRule>
    <cfRule type="cellIs" dxfId="2865" priority="4041" stopIfTrue="1" operator="lessThan">
      <formula>19</formula>
    </cfRule>
  </conditionalFormatting>
  <conditionalFormatting sqref="H37">
    <cfRule type="expression" dxfId="2864" priority="4042" stopIfTrue="1">
      <formula>LEN(TRIM(H37))=0</formula>
    </cfRule>
    <cfRule type="cellIs" dxfId="2863" priority="4043" stopIfTrue="1" operator="equal">
      <formula>" "</formula>
    </cfRule>
    <cfRule type="cellIs" dxfId="2862" priority="4044" stopIfTrue="1" operator="lessThan">
      <formula>19</formula>
    </cfRule>
  </conditionalFormatting>
  <conditionalFormatting sqref="H37">
    <cfRule type="cellIs" dxfId="2861" priority="4017" stopIfTrue="1" operator="greaterThan">
      <formula>50</formula>
    </cfRule>
  </conditionalFormatting>
  <conditionalFormatting sqref="H37">
    <cfRule type="cellIs" dxfId="2860" priority="4018" stopIfTrue="1" operator="lessThan">
      <formula>19</formula>
    </cfRule>
    <cfRule type="cellIs" dxfId="2859" priority="4019" stopIfTrue="1" operator="between">
      <formula>49</formula>
      <formula>20</formula>
    </cfRule>
    <cfRule type="cellIs" dxfId="2858" priority="4020" stopIfTrue="1" operator="greaterThan">
      <formula>50</formula>
    </cfRule>
  </conditionalFormatting>
  <conditionalFormatting sqref="H37">
    <cfRule type="expression" dxfId="2857" priority="4021" stopIfTrue="1">
      <formula>LEN(TRIM(H37))=0</formula>
    </cfRule>
    <cfRule type="cellIs" dxfId="2856" priority="4022" stopIfTrue="1" operator="equal">
      <formula>" "</formula>
    </cfRule>
    <cfRule type="cellIs" dxfId="2855" priority="4023" stopIfTrue="1" operator="lessThan">
      <formula>19</formula>
    </cfRule>
  </conditionalFormatting>
  <conditionalFormatting sqref="H37">
    <cfRule type="expression" dxfId="2854" priority="4024" stopIfTrue="1">
      <formula>LEN(TRIM(H37))=0</formula>
    </cfRule>
    <cfRule type="cellIs" dxfId="2853" priority="4025" stopIfTrue="1" operator="equal">
      <formula>" "</formula>
    </cfRule>
    <cfRule type="cellIs" dxfId="2852" priority="4026" stopIfTrue="1" operator="lessThan">
      <formula>19</formula>
    </cfRule>
  </conditionalFormatting>
  <conditionalFormatting sqref="H37">
    <cfRule type="expression" dxfId="2851" priority="4027" stopIfTrue="1">
      <formula>LEN(TRIM(H37))=0</formula>
    </cfRule>
    <cfRule type="cellIs" dxfId="2850" priority="4028" stopIfTrue="1" operator="equal">
      <formula>" "</formula>
    </cfRule>
    <cfRule type="cellIs" dxfId="2849" priority="4029" stopIfTrue="1" operator="lessThan">
      <formula>19</formula>
    </cfRule>
  </conditionalFormatting>
  <conditionalFormatting sqref="H37">
    <cfRule type="expression" dxfId="2848" priority="4030" stopIfTrue="1">
      <formula>LEN(TRIM(H37))=0</formula>
    </cfRule>
    <cfRule type="cellIs" dxfId="2847" priority="4031" stopIfTrue="1" operator="equal">
      <formula>" "</formula>
    </cfRule>
    <cfRule type="cellIs" dxfId="2846" priority="4032" stopIfTrue="1" operator="lessThan">
      <formula>19</formula>
    </cfRule>
  </conditionalFormatting>
  <conditionalFormatting sqref="H37">
    <cfRule type="expression" dxfId="2845" priority="3993" stopIfTrue="1">
      <formula>LEN(TRIM(H37))=0</formula>
    </cfRule>
    <cfRule type="cellIs" dxfId="2844" priority="3994" stopIfTrue="1" operator="lessThan">
      <formula>19</formula>
    </cfRule>
    <cfRule type="cellIs" dxfId="2843" priority="3995" stopIfTrue="1" operator="between">
      <formula>49</formula>
      <formula>20</formula>
    </cfRule>
  </conditionalFormatting>
  <conditionalFormatting sqref="H37">
    <cfRule type="cellIs" dxfId="2842" priority="3996" stopIfTrue="1" operator="equal">
      <formula>" "</formula>
    </cfRule>
    <cfRule type="cellIs" dxfId="2841" priority="3997" stopIfTrue="1" operator="lessThan">
      <formula>19</formula>
    </cfRule>
    <cfRule type="cellIs" dxfId="2840" priority="3998" stopIfTrue="1" operator="between">
      <formula>49</formula>
      <formula>20</formula>
    </cfRule>
  </conditionalFormatting>
  <conditionalFormatting sqref="H37">
    <cfRule type="expression" dxfId="2839" priority="3999" stopIfTrue="1">
      <formula>LEN(TRIM(H37))=0</formula>
    </cfRule>
    <cfRule type="cellIs" dxfId="2838" priority="4000" stopIfTrue="1" operator="equal">
      <formula>" "</formula>
    </cfRule>
    <cfRule type="cellIs" dxfId="2837" priority="4001" stopIfTrue="1" operator="lessThan">
      <formula>19</formula>
    </cfRule>
  </conditionalFormatting>
  <conditionalFormatting sqref="H37">
    <cfRule type="cellIs" dxfId="2836" priority="4002" stopIfTrue="1" operator="lessThan">
      <formula>19</formula>
    </cfRule>
    <cfRule type="cellIs" dxfId="2835" priority="4003" stopIfTrue="1" operator="between">
      <formula>49</formula>
      <formula>20</formula>
    </cfRule>
    <cfRule type="cellIs" dxfId="2834" priority="4004" stopIfTrue="1" operator="greaterThan">
      <formula>50</formula>
    </cfRule>
  </conditionalFormatting>
  <conditionalFormatting sqref="H37">
    <cfRule type="expression" dxfId="2833" priority="4005" stopIfTrue="1">
      <formula>LEN(TRIM(H37))=0</formula>
    </cfRule>
    <cfRule type="cellIs" dxfId="2832" priority="4006" stopIfTrue="1" operator="equal">
      <formula>" "</formula>
    </cfRule>
    <cfRule type="cellIs" dxfId="2831" priority="4007" stopIfTrue="1" operator="lessThan">
      <formula>19</formula>
    </cfRule>
  </conditionalFormatting>
  <conditionalFormatting sqref="H37">
    <cfRule type="expression" dxfId="2830" priority="4008" stopIfTrue="1">
      <formula>LEN(TRIM(H37))=0</formula>
    </cfRule>
    <cfRule type="cellIs" dxfId="2829" priority="4009" stopIfTrue="1" operator="equal">
      <formula>" "</formula>
    </cfRule>
    <cfRule type="cellIs" dxfId="2828" priority="4010" stopIfTrue="1" operator="lessThan">
      <formula>19</formula>
    </cfRule>
  </conditionalFormatting>
  <conditionalFormatting sqref="H37">
    <cfRule type="expression" dxfId="2827" priority="4011" stopIfTrue="1">
      <formula>LEN(TRIM(H37))=0</formula>
    </cfRule>
    <cfRule type="cellIs" dxfId="2826" priority="4012" stopIfTrue="1" operator="equal">
      <formula>" "</formula>
    </cfRule>
    <cfRule type="cellIs" dxfId="2825" priority="4013" stopIfTrue="1" operator="lessThan">
      <formula>19</formula>
    </cfRule>
  </conditionalFormatting>
  <conditionalFormatting sqref="H37">
    <cfRule type="expression" dxfId="2824" priority="4014" stopIfTrue="1">
      <formula>LEN(TRIM(H37))=0</formula>
    </cfRule>
    <cfRule type="cellIs" dxfId="2823" priority="4015" stopIfTrue="1" operator="equal">
      <formula>" "</formula>
    </cfRule>
    <cfRule type="cellIs" dxfId="2822" priority="4016" stopIfTrue="1" operator="lessThan">
      <formula>19</formula>
    </cfRule>
  </conditionalFormatting>
  <conditionalFormatting sqref="H37">
    <cfRule type="cellIs" dxfId="2821" priority="3978" stopIfTrue="1" operator="lessThan">
      <formula>19</formula>
    </cfRule>
    <cfRule type="cellIs" dxfId="2820" priority="3979" stopIfTrue="1" operator="between">
      <formula>49</formula>
      <formula>20</formula>
    </cfRule>
    <cfRule type="cellIs" dxfId="2819" priority="3980" stopIfTrue="1" operator="greaterThan">
      <formula>50</formula>
    </cfRule>
  </conditionalFormatting>
  <conditionalFormatting sqref="H37">
    <cfRule type="expression" dxfId="2818" priority="3981" stopIfTrue="1">
      <formula>LEN(TRIM(H37))=0</formula>
    </cfRule>
    <cfRule type="cellIs" dxfId="2817" priority="3982" stopIfTrue="1" operator="equal">
      <formula>" "</formula>
    </cfRule>
    <cfRule type="cellIs" dxfId="2816" priority="3983" stopIfTrue="1" operator="lessThan">
      <formula>19</formula>
    </cfRule>
  </conditionalFormatting>
  <conditionalFormatting sqref="H37">
    <cfRule type="expression" dxfId="2815" priority="3984" stopIfTrue="1">
      <formula>LEN(TRIM(H37))=0</formula>
    </cfRule>
    <cfRule type="cellIs" dxfId="2814" priority="3985" stopIfTrue="1" operator="equal">
      <formula>" "</formula>
    </cfRule>
    <cfRule type="cellIs" dxfId="2813" priority="3986" stopIfTrue="1" operator="lessThan">
      <formula>19</formula>
    </cfRule>
  </conditionalFormatting>
  <conditionalFormatting sqref="H37">
    <cfRule type="expression" dxfId="2812" priority="3987" stopIfTrue="1">
      <formula>LEN(TRIM(H37))=0</formula>
    </cfRule>
    <cfRule type="cellIs" dxfId="2811" priority="3988" stopIfTrue="1" operator="equal">
      <formula>" "</formula>
    </cfRule>
    <cfRule type="cellIs" dxfId="2810" priority="3989" stopIfTrue="1" operator="lessThan">
      <formula>19</formula>
    </cfRule>
  </conditionalFormatting>
  <conditionalFormatting sqref="H37">
    <cfRule type="expression" dxfId="2809" priority="3990" stopIfTrue="1">
      <formula>LEN(TRIM(H37))=0</formula>
    </cfRule>
    <cfRule type="cellIs" dxfId="2808" priority="3991" stopIfTrue="1" operator="equal">
      <formula>" "</formula>
    </cfRule>
    <cfRule type="cellIs" dxfId="2807" priority="3992" stopIfTrue="1" operator="lessThan">
      <formula>19</formula>
    </cfRule>
  </conditionalFormatting>
  <conditionalFormatting sqref="H37">
    <cfRule type="expression" dxfId="2806" priority="3975" stopIfTrue="1">
      <formula>LEN(TRIM(H37))=0</formula>
    </cfRule>
    <cfRule type="cellIs" dxfId="2805" priority="3976" stopIfTrue="1" operator="equal">
      <formula>" "</formula>
    </cfRule>
    <cfRule type="cellIs" dxfId="2804" priority="3977" stopIfTrue="1" operator="lessThan">
      <formula>19</formula>
    </cfRule>
  </conditionalFormatting>
  <conditionalFormatting sqref="H37">
    <cfRule type="expression" dxfId="2803" priority="4045" stopIfTrue="1">
      <formula>LEN(TRIM(H37))=0</formula>
    </cfRule>
  </conditionalFormatting>
  <conditionalFormatting sqref="H37">
    <cfRule type="expression" dxfId="2802" priority="3971" stopIfTrue="1">
      <formula>LEN(TRIM(H37))=0</formula>
    </cfRule>
    <cfRule type="cellIs" dxfId="2801" priority="3972" stopIfTrue="1" operator="equal">
      <formula>" "</formula>
    </cfRule>
    <cfRule type="cellIs" dxfId="2800" priority="3973" stopIfTrue="1" operator="lessThan">
      <formula>19</formula>
    </cfRule>
  </conditionalFormatting>
  <conditionalFormatting sqref="H37">
    <cfRule type="expression" dxfId="2799" priority="3974" stopIfTrue="1">
      <formula>LEN(TRIM(H37))=0</formula>
    </cfRule>
  </conditionalFormatting>
  <conditionalFormatting sqref="H37">
    <cfRule type="expression" dxfId="2798" priority="4046" stopIfTrue="1">
      <formula>LEN(TRIM(H37))=0</formula>
    </cfRule>
  </conditionalFormatting>
  <conditionalFormatting sqref="H37">
    <cfRule type="expression" dxfId="2797" priority="3967" stopIfTrue="1">
      <formula>LEN(TRIM(H37))=0</formula>
    </cfRule>
    <cfRule type="cellIs" dxfId="2796" priority="3968" stopIfTrue="1" operator="equal">
      <formula>" "</formula>
    </cfRule>
    <cfRule type="cellIs" dxfId="2795" priority="3969" stopIfTrue="1" operator="lessThan">
      <formula>19</formula>
    </cfRule>
  </conditionalFormatting>
  <conditionalFormatting sqref="H37">
    <cfRule type="expression" dxfId="2794" priority="3970" stopIfTrue="1">
      <formula>LEN(TRIM(H37))=0</formula>
    </cfRule>
  </conditionalFormatting>
  <conditionalFormatting sqref="H37">
    <cfRule type="expression" dxfId="2793" priority="4047" stopIfTrue="1">
      <formula>LEN(TRIM(H37))=0</formula>
    </cfRule>
  </conditionalFormatting>
  <conditionalFormatting sqref="H37">
    <cfRule type="colorScale" priority="4048">
      <colorScale>
        <cfvo type="min"/>
        <cfvo type="max"/>
        <color rgb="FFFF7128"/>
        <color rgb="FFFFEF9C"/>
      </colorScale>
    </cfRule>
  </conditionalFormatting>
  <conditionalFormatting sqref="N37">
    <cfRule type="cellIs" dxfId="2792" priority="3959" stopIfTrue="1" operator="equal">
      <formula>$P$6</formula>
    </cfRule>
    <cfRule type="cellIs" dxfId="2791" priority="3960" stopIfTrue="1" operator="equal">
      <formula>$P$4</formula>
    </cfRule>
    <cfRule type="cellIs" dxfId="2790" priority="3961" stopIfTrue="1" operator="equal">
      <formula>$P$8</formula>
    </cfRule>
  </conditionalFormatting>
  <conditionalFormatting sqref="N37">
    <cfRule type="expression" dxfId="2789" priority="3962" stopIfTrue="1">
      <formula>LEN(TRIM(N37))=0</formula>
    </cfRule>
    <cfRule type="cellIs" dxfId="2788" priority="3963" stopIfTrue="1" operator="equal">
      <formula>" "</formula>
    </cfRule>
    <cfRule type="cellIs" dxfId="2787" priority="3964" stopIfTrue="1" operator="lessThan">
      <formula>19</formula>
    </cfRule>
  </conditionalFormatting>
  <conditionalFormatting sqref="N37">
    <cfRule type="colorScale" priority="3958">
      <colorScale>
        <cfvo type="min"/>
        <cfvo type="max"/>
        <color rgb="FFFF7128"/>
        <color rgb="FFFFEF9C"/>
      </colorScale>
    </cfRule>
  </conditionalFormatting>
  <conditionalFormatting sqref="N37">
    <cfRule type="expression" dxfId="2786" priority="3965" stopIfTrue="1">
      <formula>LEN(TRIM(N37))=0</formula>
    </cfRule>
  </conditionalFormatting>
  <conditionalFormatting sqref="N37">
    <cfRule type="expression" dxfId="2785" priority="3966" stopIfTrue="1">
      <formula>LEN(TRIM(N37))=0</formula>
    </cfRule>
  </conditionalFormatting>
  <conditionalFormatting sqref="P37">
    <cfRule type="cellIs" dxfId="2784" priority="3950" stopIfTrue="1" operator="equal">
      <formula>$P$6</formula>
    </cfRule>
    <cfRule type="cellIs" dxfId="2783" priority="3951" stopIfTrue="1" operator="equal">
      <formula>$P$4</formula>
    </cfRule>
    <cfRule type="cellIs" dxfId="2782" priority="3952" stopIfTrue="1" operator="equal">
      <formula>$P$8</formula>
    </cfRule>
  </conditionalFormatting>
  <conditionalFormatting sqref="P37">
    <cfRule type="expression" dxfId="2781" priority="3953" stopIfTrue="1">
      <formula>LEN(TRIM(P37))=0</formula>
    </cfRule>
    <cfRule type="cellIs" dxfId="2780" priority="3954" stopIfTrue="1" operator="equal">
      <formula>" "</formula>
    </cfRule>
    <cfRule type="cellIs" dxfId="2779" priority="3955" stopIfTrue="1" operator="lessThan">
      <formula>19</formula>
    </cfRule>
  </conditionalFormatting>
  <conditionalFormatting sqref="P37">
    <cfRule type="colorScale" priority="3949">
      <colorScale>
        <cfvo type="min"/>
        <cfvo type="max"/>
        <color rgb="FFFF7128"/>
        <color rgb="FFFFEF9C"/>
      </colorScale>
    </cfRule>
  </conditionalFormatting>
  <conditionalFormatting sqref="P37">
    <cfRule type="expression" dxfId="2778" priority="3956" stopIfTrue="1">
      <formula>LEN(TRIM(P37))=0</formula>
    </cfRule>
  </conditionalFormatting>
  <conditionalFormatting sqref="P37">
    <cfRule type="expression" dxfId="2777" priority="3957" stopIfTrue="1">
      <formula>LEN(TRIM(P37))=0</formula>
    </cfRule>
  </conditionalFormatting>
  <conditionalFormatting sqref="J38">
    <cfRule type="cellIs" dxfId="2776" priority="3932" stopIfTrue="1" operator="equal">
      <formula>$P$6</formula>
    </cfRule>
    <cfRule type="cellIs" dxfId="2775" priority="3933" stopIfTrue="1" operator="equal">
      <formula>$P$4</formula>
    </cfRule>
    <cfRule type="cellIs" dxfId="2774" priority="3934" stopIfTrue="1" operator="equal">
      <formula>$P$8</formula>
    </cfRule>
  </conditionalFormatting>
  <conditionalFormatting sqref="J38">
    <cfRule type="expression" dxfId="2773" priority="3935" stopIfTrue="1">
      <formula>LEN(TRIM(J38))=0</formula>
    </cfRule>
    <cfRule type="cellIs" dxfId="2772" priority="3936" stopIfTrue="1" operator="equal">
      <formula>" "</formula>
    </cfRule>
    <cfRule type="cellIs" dxfId="2771" priority="3937" stopIfTrue="1" operator="lessThan">
      <formula>19</formula>
    </cfRule>
  </conditionalFormatting>
  <conditionalFormatting sqref="J38">
    <cfRule type="colorScale" priority="3931">
      <colorScale>
        <cfvo type="min"/>
        <cfvo type="max"/>
        <color rgb="FFFF7128"/>
        <color rgb="FFFFEF9C"/>
      </colorScale>
    </cfRule>
  </conditionalFormatting>
  <conditionalFormatting sqref="J38">
    <cfRule type="expression" dxfId="2770" priority="3938" stopIfTrue="1">
      <formula>LEN(TRIM(J38))=0</formula>
    </cfRule>
  </conditionalFormatting>
  <conditionalFormatting sqref="J38">
    <cfRule type="expression" dxfId="2769" priority="3939" stopIfTrue="1">
      <formula>LEN(TRIM(J38))=0</formula>
    </cfRule>
  </conditionalFormatting>
  <conditionalFormatting sqref="N38">
    <cfRule type="cellIs" dxfId="2768" priority="3923" stopIfTrue="1" operator="equal">
      <formula>$P$6</formula>
    </cfRule>
    <cfRule type="cellIs" dxfId="2767" priority="3924" stopIfTrue="1" operator="equal">
      <formula>$P$4</formula>
    </cfRule>
    <cfRule type="cellIs" dxfId="2766" priority="3925" stopIfTrue="1" operator="equal">
      <formula>$P$8</formula>
    </cfRule>
  </conditionalFormatting>
  <conditionalFormatting sqref="N38">
    <cfRule type="expression" dxfId="2765" priority="3926" stopIfTrue="1">
      <formula>LEN(TRIM(N38))=0</formula>
    </cfRule>
    <cfRule type="cellIs" dxfId="2764" priority="3927" stopIfTrue="1" operator="equal">
      <formula>" "</formula>
    </cfRule>
    <cfRule type="cellIs" dxfId="2763" priority="3928" stopIfTrue="1" operator="lessThan">
      <formula>19</formula>
    </cfRule>
  </conditionalFormatting>
  <conditionalFormatting sqref="N38">
    <cfRule type="colorScale" priority="3922">
      <colorScale>
        <cfvo type="min"/>
        <cfvo type="max"/>
        <color rgb="FFFF7128"/>
        <color rgb="FFFFEF9C"/>
      </colorScale>
    </cfRule>
  </conditionalFormatting>
  <conditionalFormatting sqref="N38">
    <cfRule type="expression" dxfId="2762" priority="3929" stopIfTrue="1">
      <formula>LEN(TRIM(N38))=0</formula>
    </cfRule>
  </conditionalFormatting>
  <conditionalFormatting sqref="N38">
    <cfRule type="expression" dxfId="2761" priority="3930" stopIfTrue="1">
      <formula>LEN(TRIM(N38))=0</formula>
    </cfRule>
  </conditionalFormatting>
  <conditionalFormatting sqref="J39">
    <cfRule type="cellIs" dxfId="2760" priority="3913" stopIfTrue="1" operator="equal">
      <formula>$P$6</formula>
    </cfRule>
    <cfRule type="cellIs" dxfId="2759" priority="3914" stopIfTrue="1" operator="equal">
      <formula>$P$4</formula>
    </cfRule>
    <cfRule type="cellIs" dxfId="2758" priority="3915" stopIfTrue="1" operator="equal">
      <formula>$P$8</formula>
    </cfRule>
  </conditionalFormatting>
  <conditionalFormatting sqref="J39">
    <cfRule type="expression" dxfId="2757" priority="3916" stopIfTrue="1">
      <formula>LEN(TRIM(J39))=0</formula>
    </cfRule>
    <cfRule type="cellIs" dxfId="2756" priority="3917" stopIfTrue="1" operator="equal">
      <formula>" "</formula>
    </cfRule>
    <cfRule type="cellIs" dxfId="2755" priority="3918" stopIfTrue="1" operator="lessThan">
      <formula>19</formula>
    </cfRule>
  </conditionalFormatting>
  <conditionalFormatting sqref="J39">
    <cfRule type="expression" dxfId="2754" priority="3919" stopIfTrue="1">
      <formula>LEN(TRIM(J39))=0</formula>
    </cfRule>
  </conditionalFormatting>
  <conditionalFormatting sqref="J39">
    <cfRule type="expression" dxfId="2753" priority="3920" stopIfTrue="1">
      <formula>LEN(TRIM(J39))=0</formula>
    </cfRule>
  </conditionalFormatting>
  <conditionalFormatting sqref="J39">
    <cfRule type="colorScale" priority="3921">
      <colorScale>
        <cfvo type="min"/>
        <cfvo type="max"/>
        <color rgb="FFFF7128"/>
        <color rgb="FFFFEF9C"/>
      </colorScale>
    </cfRule>
  </conditionalFormatting>
  <conditionalFormatting sqref="L39">
    <cfRule type="cellIs" dxfId="2752" priority="3904" stopIfTrue="1" operator="equal">
      <formula>$P$6</formula>
    </cfRule>
    <cfRule type="cellIs" dxfId="2751" priority="3905" stopIfTrue="1" operator="equal">
      <formula>$P$4</formula>
    </cfRule>
    <cfRule type="cellIs" dxfId="2750" priority="3906" stopIfTrue="1" operator="equal">
      <formula>$P$8</formula>
    </cfRule>
  </conditionalFormatting>
  <conditionalFormatting sqref="L39">
    <cfRule type="expression" dxfId="2749" priority="3907" stopIfTrue="1">
      <formula>LEN(TRIM(L39))=0</formula>
    </cfRule>
    <cfRule type="cellIs" dxfId="2748" priority="3908" stopIfTrue="1" operator="equal">
      <formula>" "</formula>
    </cfRule>
    <cfRule type="cellIs" dxfId="2747" priority="3909" stopIfTrue="1" operator="lessThan">
      <formula>19</formula>
    </cfRule>
  </conditionalFormatting>
  <conditionalFormatting sqref="L39">
    <cfRule type="expression" dxfId="2746" priority="3910" stopIfTrue="1">
      <formula>LEN(TRIM(L39))=0</formula>
    </cfRule>
  </conditionalFormatting>
  <conditionalFormatting sqref="L39">
    <cfRule type="expression" dxfId="2745" priority="3911" stopIfTrue="1">
      <formula>LEN(TRIM(L39))=0</formula>
    </cfRule>
  </conditionalFormatting>
  <conditionalFormatting sqref="L39">
    <cfRule type="colorScale" priority="3912">
      <colorScale>
        <cfvo type="min"/>
        <cfvo type="max"/>
        <color rgb="FFFF7128"/>
        <color rgb="FFFFEF9C"/>
      </colorScale>
    </cfRule>
  </conditionalFormatting>
  <conditionalFormatting sqref="N39">
    <cfRule type="cellIs" dxfId="2744" priority="3895" stopIfTrue="1" operator="equal">
      <formula>$P$6</formula>
    </cfRule>
    <cfRule type="cellIs" dxfId="2743" priority="3896" stopIfTrue="1" operator="equal">
      <formula>$P$4</formula>
    </cfRule>
    <cfRule type="cellIs" dxfId="2742" priority="3897" stopIfTrue="1" operator="equal">
      <formula>$P$8</formula>
    </cfRule>
  </conditionalFormatting>
  <conditionalFormatting sqref="N39">
    <cfRule type="expression" dxfId="2741" priority="3898" stopIfTrue="1">
      <formula>LEN(TRIM(N39))=0</formula>
    </cfRule>
    <cfRule type="cellIs" dxfId="2740" priority="3899" stopIfTrue="1" operator="equal">
      <formula>" "</formula>
    </cfRule>
    <cfRule type="cellIs" dxfId="2739" priority="3900" stopIfTrue="1" operator="lessThan">
      <formula>19</formula>
    </cfRule>
  </conditionalFormatting>
  <conditionalFormatting sqref="N39">
    <cfRule type="expression" dxfId="2738" priority="3901" stopIfTrue="1">
      <formula>LEN(TRIM(N39))=0</formula>
    </cfRule>
  </conditionalFormatting>
  <conditionalFormatting sqref="N39">
    <cfRule type="expression" dxfId="2737" priority="3902" stopIfTrue="1">
      <formula>LEN(TRIM(N39))=0</formula>
    </cfRule>
  </conditionalFormatting>
  <conditionalFormatting sqref="N39">
    <cfRule type="colorScale" priority="3903">
      <colorScale>
        <cfvo type="min"/>
        <cfvo type="max"/>
        <color rgb="FFFF7128"/>
        <color rgb="FFFFEF9C"/>
      </colorScale>
    </cfRule>
  </conditionalFormatting>
  <conditionalFormatting sqref="P39">
    <cfRule type="cellIs" dxfId="2736" priority="3886" stopIfTrue="1" operator="equal">
      <formula>$P$6</formula>
    </cfRule>
    <cfRule type="cellIs" dxfId="2735" priority="3887" stopIfTrue="1" operator="equal">
      <formula>$P$4</formula>
    </cfRule>
    <cfRule type="cellIs" dxfId="2734" priority="3888" stopIfTrue="1" operator="equal">
      <formula>$P$8</formula>
    </cfRule>
  </conditionalFormatting>
  <conditionalFormatting sqref="P39">
    <cfRule type="expression" dxfId="2733" priority="3889" stopIfTrue="1">
      <formula>LEN(TRIM(P39))=0</formula>
    </cfRule>
    <cfRule type="cellIs" dxfId="2732" priority="3890" stopIfTrue="1" operator="equal">
      <formula>" "</formula>
    </cfRule>
    <cfRule type="cellIs" dxfId="2731" priority="3891" stopIfTrue="1" operator="lessThan">
      <formula>19</formula>
    </cfRule>
  </conditionalFormatting>
  <conditionalFormatting sqref="P39">
    <cfRule type="expression" dxfId="2730" priority="3892" stopIfTrue="1">
      <formula>LEN(TRIM(P39))=0</formula>
    </cfRule>
  </conditionalFormatting>
  <conditionalFormatting sqref="P39">
    <cfRule type="expression" dxfId="2729" priority="3893" stopIfTrue="1">
      <formula>LEN(TRIM(P39))=0</formula>
    </cfRule>
  </conditionalFormatting>
  <conditionalFormatting sqref="P39">
    <cfRule type="colorScale" priority="3894">
      <colorScale>
        <cfvo type="min"/>
        <cfvo type="max"/>
        <color rgb="FFFF7128"/>
        <color rgb="FFFFEF9C"/>
      </colorScale>
    </cfRule>
  </conditionalFormatting>
  <conditionalFormatting sqref="J40">
    <cfRule type="cellIs" dxfId="2728" priority="3877" stopIfTrue="1" operator="equal">
      <formula>$P$6</formula>
    </cfRule>
    <cfRule type="cellIs" dxfId="2727" priority="3878" stopIfTrue="1" operator="equal">
      <formula>$P$4</formula>
    </cfRule>
    <cfRule type="cellIs" dxfId="2726" priority="3879" stopIfTrue="1" operator="equal">
      <formula>$P$8</formula>
    </cfRule>
  </conditionalFormatting>
  <conditionalFormatting sqref="J40">
    <cfRule type="expression" dxfId="2725" priority="3880" stopIfTrue="1">
      <formula>LEN(TRIM(J40))=0</formula>
    </cfRule>
    <cfRule type="cellIs" dxfId="2724" priority="3881" stopIfTrue="1" operator="equal">
      <formula>" "</formula>
    </cfRule>
    <cfRule type="cellIs" dxfId="2723" priority="3882" stopIfTrue="1" operator="lessThan">
      <formula>19</formula>
    </cfRule>
  </conditionalFormatting>
  <conditionalFormatting sqref="J40">
    <cfRule type="expression" dxfId="2722" priority="3883" stopIfTrue="1">
      <formula>LEN(TRIM(J40))=0</formula>
    </cfRule>
  </conditionalFormatting>
  <conditionalFormatting sqref="J40">
    <cfRule type="expression" dxfId="2721" priority="3884" stopIfTrue="1">
      <formula>LEN(TRIM(J40))=0</formula>
    </cfRule>
  </conditionalFormatting>
  <conditionalFormatting sqref="J40">
    <cfRule type="colorScale" priority="3885">
      <colorScale>
        <cfvo type="min"/>
        <cfvo type="max"/>
        <color rgb="FFFF7128"/>
        <color rgb="FFFFEF9C"/>
      </colorScale>
    </cfRule>
  </conditionalFormatting>
  <conditionalFormatting sqref="P40">
    <cfRule type="cellIs" dxfId="2720" priority="3850" stopIfTrue="1" operator="equal">
      <formula>$P$6</formula>
    </cfRule>
    <cfRule type="cellIs" dxfId="2719" priority="3851" stopIfTrue="1" operator="equal">
      <formula>$P$4</formula>
    </cfRule>
    <cfRule type="cellIs" dxfId="2718" priority="3852" stopIfTrue="1" operator="equal">
      <formula>$P$8</formula>
    </cfRule>
  </conditionalFormatting>
  <conditionalFormatting sqref="P40">
    <cfRule type="expression" dxfId="2717" priority="3853" stopIfTrue="1">
      <formula>LEN(TRIM(P40))=0</formula>
    </cfRule>
    <cfRule type="cellIs" dxfId="2716" priority="3854" stopIfTrue="1" operator="equal">
      <formula>" "</formula>
    </cfRule>
    <cfRule type="cellIs" dxfId="2715" priority="3855" stopIfTrue="1" operator="lessThan">
      <formula>19</formula>
    </cfRule>
  </conditionalFormatting>
  <conditionalFormatting sqref="P40">
    <cfRule type="expression" dxfId="2714" priority="3856" stopIfTrue="1">
      <formula>LEN(TRIM(P40))=0</formula>
    </cfRule>
  </conditionalFormatting>
  <conditionalFormatting sqref="P40">
    <cfRule type="expression" dxfId="2713" priority="3857" stopIfTrue="1">
      <formula>LEN(TRIM(P40))=0</formula>
    </cfRule>
  </conditionalFormatting>
  <conditionalFormatting sqref="P40">
    <cfRule type="colorScale" priority="3858">
      <colorScale>
        <cfvo type="min"/>
        <cfvo type="max"/>
        <color rgb="FFFF7128"/>
        <color rgb="FFFFEF9C"/>
      </colorScale>
    </cfRule>
  </conditionalFormatting>
  <conditionalFormatting sqref="J41">
    <cfRule type="cellIs" dxfId="2712" priority="3841" stopIfTrue="1" operator="equal">
      <formula>$P$6</formula>
    </cfRule>
    <cfRule type="cellIs" dxfId="2711" priority="3842" stopIfTrue="1" operator="equal">
      <formula>$P$4</formula>
    </cfRule>
    <cfRule type="cellIs" dxfId="2710" priority="3843" stopIfTrue="1" operator="equal">
      <formula>$P$8</formula>
    </cfRule>
  </conditionalFormatting>
  <conditionalFormatting sqref="J41">
    <cfRule type="expression" dxfId="2709" priority="3844" stopIfTrue="1">
      <formula>LEN(TRIM(J41))=0</formula>
    </cfRule>
    <cfRule type="cellIs" dxfId="2708" priority="3845" stopIfTrue="1" operator="equal">
      <formula>" "</formula>
    </cfRule>
    <cfRule type="cellIs" dxfId="2707" priority="3846" stopIfTrue="1" operator="lessThan">
      <formula>19</formula>
    </cfRule>
  </conditionalFormatting>
  <conditionalFormatting sqref="J41">
    <cfRule type="expression" dxfId="2706" priority="3847" stopIfTrue="1">
      <formula>LEN(TRIM(J41))=0</formula>
    </cfRule>
  </conditionalFormatting>
  <conditionalFormatting sqref="J41">
    <cfRule type="expression" dxfId="2705" priority="3848" stopIfTrue="1">
      <formula>LEN(TRIM(J41))=0</formula>
    </cfRule>
  </conditionalFormatting>
  <conditionalFormatting sqref="J41">
    <cfRule type="colorScale" priority="3849">
      <colorScale>
        <cfvo type="min"/>
        <cfvo type="max"/>
        <color rgb="FFFF7128"/>
        <color rgb="FFFFEF9C"/>
      </colorScale>
    </cfRule>
  </conditionalFormatting>
  <conditionalFormatting sqref="L41">
    <cfRule type="cellIs" dxfId="2704" priority="3832" stopIfTrue="1" operator="equal">
      <formula>$P$6</formula>
    </cfRule>
    <cfRule type="cellIs" dxfId="2703" priority="3833" stopIfTrue="1" operator="equal">
      <formula>$P$4</formula>
    </cfRule>
    <cfRule type="cellIs" dxfId="2702" priority="3834" stopIfTrue="1" operator="equal">
      <formula>$P$8</formula>
    </cfRule>
  </conditionalFormatting>
  <conditionalFormatting sqref="L41">
    <cfRule type="expression" dxfId="2701" priority="3835" stopIfTrue="1">
      <formula>LEN(TRIM(L41))=0</formula>
    </cfRule>
    <cfRule type="cellIs" dxfId="2700" priority="3836" stopIfTrue="1" operator="equal">
      <formula>" "</formula>
    </cfRule>
    <cfRule type="cellIs" dxfId="2699" priority="3837" stopIfTrue="1" operator="lessThan">
      <formula>19</formula>
    </cfRule>
  </conditionalFormatting>
  <conditionalFormatting sqref="L41">
    <cfRule type="expression" dxfId="2698" priority="3838" stopIfTrue="1">
      <formula>LEN(TRIM(L41))=0</formula>
    </cfRule>
  </conditionalFormatting>
  <conditionalFormatting sqref="L41">
    <cfRule type="expression" dxfId="2697" priority="3839" stopIfTrue="1">
      <formula>LEN(TRIM(L41))=0</formula>
    </cfRule>
  </conditionalFormatting>
  <conditionalFormatting sqref="L41">
    <cfRule type="colorScale" priority="3840">
      <colorScale>
        <cfvo type="min"/>
        <cfvo type="max"/>
        <color rgb="FFFF7128"/>
        <color rgb="FFFFEF9C"/>
      </colorScale>
    </cfRule>
  </conditionalFormatting>
  <conditionalFormatting sqref="N41">
    <cfRule type="cellIs" dxfId="2696" priority="3823" stopIfTrue="1" operator="equal">
      <formula>$P$6</formula>
    </cfRule>
    <cfRule type="cellIs" dxfId="2695" priority="3824" stopIfTrue="1" operator="equal">
      <formula>$P$4</formula>
    </cfRule>
    <cfRule type="cellIs" dxfId="2694" priority="3825" stopIfTrue="1" operator="equal">
      <formula>$P$8</formula>
    </cfRule>
  </conditionalFormatting>
  <conditionalFormatting sqref="N41">
    <cfRule type="expression" dxfId="2693" priority="3826" stopIfTrue="1">
      <formula>LEN(TRIM(N41))=0</formula>
    </cfRule>
    <cfRule type="cellIs" dxfId="2692" priority="3827" stopIfTrue="1" operator="equal">
      <formula>" "</formula>
    </cfRule>
    <cfRule type="cellIs" dxfId="2691" priority="3828" stopIfTrue="1" operator="lessThan">
      <formula>19</formula>
    </cfRule>
  </conditionalFormatting>
  <conditionalFormatting sqref="N41">
    <cfRule type="expression" dxfId="2690" priority="3829" stopIfTrue="1">
      <formula>LEN(TRIM(N41))=0</formula>
    </cfRule>
  </conditionalFormatting>
  <conditionalFormatting sqref="N41">
    <cfRule type="expression" dxfId="2689" priority="3830" stopIfTrue="1">
      <formula>LEN(TRIM(N41))=0</formula>
    </cfRule>
  </conditionalFormatting>
  <conditionalFormatting sqref="N41">
    <cfRule type="colorScale" priority="3831">
      <colorScale>
        <cfvo type="min"/>
        <cfvo type="max"/>
        <color rgb="FFFF7128"/>
        <color rgb="FFFFEF9C"/>
      </colorScale>
    </cfRule>
  </conditionalFormatting>
  <conditionalFormatting sqref="P41">
    <cfRule type="cellIs" dxfId="2688" priority="3814" stopIfTrue="1" operator="equal">
      <formula>$P$6</formula>
    </cfRule>
    <cfRule type="cellIs" dxfId="2687" priority="3815" stopIfTrue="1" operator="equal">
      <formula>$P$4</formula>
    </cfRule>
    <cfRule type="cellIs" dxfId="2686" priority="3816" stopIfTrue="1" operator="equal">
      <formula>$P$8</formula>
    </cfRule>
  </conditionalFormatting>
  <conditionalFormatting sqref="P41">
    <cfRule type="expression" dxfId="2685" priority="3817" stopIfTrue="1">
      <formula>LEN(TRIM(P41))=0</formula>
    </cfRule>
    <cfRule type="cellIs" dxfId="2684" priority="3818" stopIfTrue="1" operator="equal">
      <formula>" "</formula>
    </cfRule>
    <cfRule type="cellIs" dxfId="2683" priority="3819" stopIfTrue="1" operator="lessThan">
      <formula>19</formula>
    </cfRule>
  </conditionalFormatting>
  <conditionalFormatting sqref="P41">
    <cfRule type="expression" dxfId="2682" priority="3820" stopIfTrue="1">
      <formula>LEN(TRIM(P41))=0</formula>
    </cfRule>
  </conditionalFormatting>
  <conditionalFormatting sqref="P41">
    <cfRule type="expression" dxfId="2681" priority="3821" stopIfTrue="1">
      <formula>LEN(TRIM(P41))=0</formula>
    </cfRule>
  </conditionalFormatting>
  <conditionalFormatting sqref="P41">
    <cfRule type="colorScale" priority="3822">
      <colorScale>
        <cfvo type="min"/>
        <cfvo type="max"/>
        <color rgb="FFFF7128"/>
        <color rgb="FFFFEF9C"/>
      </colorScale>
    </cfRule>
  </conditionalFormatting>
  <conditionalFormatting sqref="P42">
    <cfRule type="cellIs" dxfId="2680" priority="3805" stopIfTrue="1" operator="equal">
      <formula>$P$6</formula>
    </cfRule>
    <cfRule type="cellIs" dxfId="2679" priority="3806" stopIfTrue="1" operator="equal">
      <formula>$P$4</formula>
    </cfRule>
    <cfRule type="cellIs" dxfId="2678" priority="3807" stopIfTrue="1" operator="equal">
      <formula>$P$8</formula>
    </cfRule>
  </conditionalFormatting>
  <conditionalFormatting sqref="P42">
    <cfRule type="expression" dxfId="2677" priority="3808" stopIfTrue="1">
      <formula>LEN(TRIM(P42))=0</formula>
    </cfRule>
    <cfRule type="cellIs" dxfId="2676" priority="3809" stopIfTrue="1" operator="equal">
      <formula>" "</formula>
    </cfRule>
    <cfRule type="cellIs" dxfId="2675" priority="3810" stopIfTrue="1" operator="lessThan">
      <formula>19</formula>
    </cfRule>
  </conditionalFormatting>
  <conditionalFormatting sqref="P42">
    <cfRule type="expression" dxfId="2674" priority="3811" stopIfTrue="1">
      <formula>LEN(TRIM(P42))=0</formula>
    </cfRule>
  </conditionalFormatting>
  <conditionalFormatting sqref="P42">
    <cfRule type="expression" dxfId="2673" priority="3812" stopIfTrue="1">
      <formula>LEN(TRIM(P42))=0</formula>
    </cfRule>
  </conditionalFormatting>
  <conditionalFormatting sqref="P42">
    <cfRule type="colorScale" priority="3813">
      <colorScale>
        <cfvo type="min"/>
        <cfvo type="max"/>
        <color rgb="FFFF7128"/>
        <color rgb="FFFFEF9C"/>
      </colorScale>
    </cfRule>
  </conditionalFormatting>
  <conditionalFormatting sqref="H43">
    <cfRule type="cellIs" dxfId="2672" priority="3796" stopIfTrue="1" operator="equal">
      <formula>$P$6</formula>
    </cfRule>
    <cfRule type="cellIs" dxfId="2671" priority="3797" stopIfTrue="1" operator="equal">
      <formula>$P$4</formula>
    </cfRule>
    <cfRule type="cellIs" dxfId="2670" priority="3798" stopIfTrue="1" operator="equal">
      <formula>$P$8</formula>
    </cfRule>
  </conditionalFormatting>
  <conditionalFormatting sqref="H43">
    <cfRule type="expression" dxfId="2669" priority="3799" stopIfTrue="1">
      <formula>LEN(TRIM(H43))=0</formula>
    </cfRule>
    <cfRule type="cellIs" dxfId="2668" priority="3800" stopIfTrue="1" operator="equal">
      <formula>" "</formula>
    </cfRule>
    <cfRule type="cellIs" dxfId="2667" priority="3801" stopIfTrue="1" operator="lessThan">
      <formula>19</formula>
    </cfRule>
  </conditionalFormatting>
  <conditionalFormatting sqref="H43">
    <cfRule type="expression" dxfId="2666" priority="3802" stopIfTrue="1">
      <formula>LEN(TRIM(H43))=0</formula>
    </cfRule>
  </conditionalFormatting>
  <conditionalFormatting sqref="H43">
    <cfRule type="expression" dxfId="2665" priority="3803" stopIfTrue="1">
      <formula>LEN(TRIM(H43))=0</formula>
    </cfRule>
  </conditionalFormatting>
  <conditionalFormatting sqref="H43">
    <cfRule type="colorScale" priority="3804">
      <colorScale>
        <cfvo type="min"/>
        <cfvo type="max"/>
        <color rgb="FFFF7128"/>
        <color rgb="FFFFEF9C"/>
      </colorScale>
    </cfRule>
  </conditionalFormatting>
  <conditionalFormatting sqref="L43">
    <cfRule type="cellIs" dxfId="2664" priority="3741" stopIfTrue="1" operator="equal">
      <formula>$P$6</formula>
    </cfRule>
    <cfRule type="cellIs" dxfId="2663" priority="3742" stopIfTrue="1" operator="equal">
      <formula>$P$4</formula>
    </cfRule>
    <cfRule type="cellIs" dxfId="2662" priority="3743" stopIfTrue="1" operator="equal">
      <formula>$P$8</formula>
    </cfRule>
  </conditionalFormatting>
  <conditionalFormatting sqref="L43">
    <cfRule type="cellIs" dxfId="2661" priority="3744" stopIfTrue="1" operator="lessThan">
      <formula>19</formula>
    </cfRule>
    <cfRule type="cellIs" dxfId="2660" priority="3745" stopIfTrue="1" operator="between">
      <formula>49</formula>
      <formula>20</formula>
    </cfRule>
    <cfRule type="cellIs" dxfId="2659" priority="3746" stopIfTrue="1" operator="greaterThan">
      <formula>50</formula>
    </cfRule>
  </conditionalFormatting>
  <conditionalFormatting sqref="L43">
    <cfRule type="expression" dxfId="2658" priority="3747" stopIfTrue="1">
      <formula>LEN(TRIM(L43))=0</formula>
    </cfRule>
    <cfRule type="cellIs" dxfId="2657" priority="3748" stopIfTrue="1" operator="equal">
      <formula>" "</formula>
    </cfRule>
    <cfRule type="cellIs" dxfId="2656" priority="3749" stopIfTrue="1" operator="lessThan">
      <formula>19</formula>
    </cfRule>
  </conditionalFormatting>
  <conditionalFormatting sqref="L43">
    <cfRule type="expression" dxfId="2655" priority="3750" stopIfTrue="1">
      <formula>LEN(TRIM(L43))=0</formula>
    </cfRule>
    <cfRule type="cellIs" dxfId="2654" priority="3751" stopIfTrue="1" operator="equal">
      <formula>" "</formula>
    </cfRule>
    <cfRule type="cellIs" dxfId="2653" priority="3752" stopIfTrue="1" operator="lessThan">
      <formula>19</formula>
    </cfRule>
  </conditionalFormatting>
  <conditionalFormatting sqref="L43">
    <cfRule type="expression" dxfId="2652" priority="3753" stopIfTrue="1">
      <formula>LEN(TRIM(L43))=0</formula>
    </cfRule>
    <cfRule type="cellIs" dxfId="2651" priority="3754" stopIfTrue="1" operator="equal">
      <formula>" "</formula>
    </cfRule>
    <cfRule type="cellIs" dxfId="2650" priority="3755" stopIfTrue="1" operator="lessThan">
      <formula>19</formula>
    </cfRule>
  </conditionalFormatting>
  <conditionalFormatting sqref="L43">
    <cfRule type="expression" dxfId="2649" priority="3756" stopIfTrue="1">
      <formula>LEN(TRIM(L43))=0</formula>
    </cfRule>
    <cfRule type="cellIs" dxfId="2648" priority="3757" stopIfTrue="1" operator="equal">
      <formula>" "</formula>
    </cfRule>
    <cfRule type="cellIs" dxfId="2647" priority="3758" stopIfTrue="1" operator="lessThan">
      <formula>19</formula>
    </cfRule>
  </conditionalFormatting>
  <conditionalFormatting sqref="L43">
    <cfRule type="expression" dxfId="2646" priority="3738" stopIfTrue="1">
      <formula>LEN(TRIM(L43))=0</formula>
    </cfRule>
    <cfRule type="cellIs" dxfId="2645" priority="3739" stopIfTrue="1" operator="equal">
      <formula>" "</formula>
    </cfRule>
    <cfRule type="cellIs" dxfId="2644" priority="3740" stopIfTrue="1" operator="lessThan">
      <formula>19</formula>
    </cfRule>
  </conditionalFormatting>
  <conditionalFormatting sqref="L43">
    <cfRule type="expression" dxfId="2643" priority="3759" stopIfTrue="1">
      <formula>LEN(TRIM(L43))=0</formula>
    </cfRule>
  </conditionalFormatting>
  <conditionalFormatting sqref="L43">
    <cfRule type="expression" dxfId="2642" priority="3734" stopIfTrue="1">
      <formula>LEN(TRIM(L43))=0</formula>
    </cfRule>
    <cfRule type="cellIs" dxfId="2641" priority="3735" stopIfTrue="1" operator="equal">
      <formula>" "</formula>
    </cfRule>
    <cfRule type="cellIs" dxfId="2640" priority="3736" stopIfTrue="1" operator="lessThan">
      <formula>19</formula>
    </cfRule>
  </conditionalFormatting>
  <conditionalFormatting sqref="L43">
    <cfRule type="expression" dxfId="2639" priority="3737" stopIfTrue="1">
      <formula>LEN(TRIM(L43))=0</formula>
    </cfRule>
  </conditionalFormatting>
  <conditionalFormatting sqref="L43">
    <cfRule type="expression" dxfId="2638" priority="3760" stopIfTrue="1">
      <formula>LEN(TRIM(L43))=0</formula>
    </cfRule>
  </conditionalFormatting>
  <conditionalFormatting sqref="L43">
    <cfRule type="expression" dxfId="2637" priority="3730" stopIfTrue="1">
      <formula>LEN(TRIM(L43))=0</formula>
    </cfRule>
    <cfRule type="cellIs" dxfId="2636" priority="3731" stopIfTrue="1" operator="equal">
      <formula>" "</formula>
    </cfRule>
    <cfRule type="cellIs" dxfId="2635" priority="3732" stopIfTrue="1" operator="lessThan">
      <formula>19</formula>
    </cfRule>
  </conditionalFormatting>
  <conditionalFormatting sqref="L43">
    <cfRule type="expression" dxfId="2634" priority="3733" stopIfTrue="1">
      <formula>LEN(TRIM(L43))=0</formula>
    </cfRule>
  </conditionalFormatting>
  <conditionalFormatting sqref="L43">
    <cfRule type="expression" dxfId="2633" priority="3761" stopIfTrue="1">
      <formula>LEN(TRIM(L43))=0</formula>
    </cfRule>
  </conditionalFormatting>
  <conditionalFormatting sqref="L43">
    <cfRule type="colorScale" priority="3762">
      <colorScale>
        <cfvo type="min"/>
        <cfvo type="max"/>
        <color rgb="FFFF7128"/>
        <color rgb="FFFFEF9C"/>
      </colorScale>
    </cfRule>
  </conditionalFormatting>
  <conditionalFormatting sqref="J43">
    <cfRule type="cellIs" dxfId="2632" priority="3677" stopIfTrue="1" operator="equal">
      <formula>$P$6</formula>
    </cfRule>
    <cfRule type="cellIs" dxfId="2631" priority="3678" stopIfTrue="1" operator="equal">
      <formula>$P$4</formula>
    </cfRule>
    <cfRule type="cellIs" dxfId="2630" priority="3679" stopIfTrue="1" operator="equal">
      <formula>$P$8</formula>
    </cfRule>
  </conditionalFormatting>
  <conditionalFormatting sqref="J43">
    <cfRule type="expression" dxfId="2629" priority="3680" stopIfTrue="1">
      <formula>LEN(TRIM(J43))=0</formula>
    </cfRule>
    <cfRule type="cellIs" dxfId="2628" priority="3681" stopIfTrue="1" operator="equal">
      <formula>" "</formula>
    </cfRule>
    <cfRule type="cellIs" dxfId="2627" priority="3682" stopIfTrue="1" operator="lessThan">
      <formula>19</formula>
    </cfRule>
  </conditionalFormatting>
  <conditionalFormatting sqref="J43">
    <cfRule type="colorScale" priority="3676">
      <colorScale>
        <cfvo type="min"/>
        <cfvo type="max"/>
        <color rgb="FFFF7128"/>
        <color rgb="FFFFEF9C"/>
      </colorScale>
    </cfRule>
  </conditionalFormatting>
  <conditionalFormatting sqref="J43">
    <cfRule type="expression" dxfId="2626" priority="3683" stopIfTrue="1">
      <formula>LEN(TRIM(J43))=0</formula>
    </cfRule>
  </conditionalFormatting>
  <conditionalFormatting sqref="J43">
    <cfRule type="expression" dxfId="2625" priority="3684" stopIfTrue="1">
      <formula>LEN(TRIM(J43))=0</formula>
    </cfRule>
  </conditionalFormatting>
  <conditionalFormatting sqref="P44">
    <cfRule type="cellIs" dxfId="2624" priority="3659" stopIfTrue="1" operator="equal">
      <formula>$P$6</formula>
    </cfRule>
    <cfRule type="cellIs" dxfId="2623" priority="3660" stopIfTrue="1" operator="equal">
      <formula>$P$4</formula>
    </cfRule>
    <cfRule type="cellIs" dxfId="2622" priority="3661" stopIfTrue="1" operator="equal">
      <formula>$P$8</formula>
    </cfRule>
  </conditionalFormatting>
  <conditionalFormatting sqref="P44">
    <cfRule type="expression" dxfId="2621" priority="3662" stopIfTrue="1">
      <formula>LEN(TRIM(P44))=0</formula>
    </cfRule>
    <cfRule type="cellIs" dxfId="2620" priority="3663" stopIfTrue="1" operator="equal">
      <formula>" "</formula>
    </cfRule>
    <cfRule type="cellIs" dxfId="2619" priority="3664" stopIfTrue="1" operator="lessThan">
      <formula>19</formula>
    </cfRule>
  </conditionalFormatting>
  <conditionalFormatting sqref="P44">
    <cfRule type="colorScale" priority="3658">
      <colorScale>
        <cfvo type="min"/>
        <cfvo type="max"/>
        <color rgb="FFFF7128"/>
        <color rgb="FFFFEF9C"/>
      </colorScale>
    </cfRule>
  </conditionalFormatting>
  <conditionalFormatting sqref="P44">
    <cfRule type="expression" dxfId="2618" priority="3665" stopIfTrue="1">
      <formula>LEN(TRIM(P44))=0</formula>
    </cfRule>
  </conditionalFormatting>
  <conditionalFormatting sqref="P44">
    <cfRule type="expression" dxfId="2617" priority="3666" stopIfTrue="1">
      <formula>LEN(TRIM(P44))=0</formula>
    </cfRule>
  </conditionalFormatting>
  <conditionalFormatting sqref="H62">
    <cfRule type="expression" dxfId="2616" priority="3653" stopIfTrue="1">
      <formula>LEN(TRIM(H62))=0</formula>
    </cfRule>
    <cfRule type="cellIs" dxfId="2615" priority="3654" stopIfTrue="1" operator="equal">
      <formula>" "</formula>
    </cfRule>
    <cfRule type="cellIs" dxfId="2614" priority="3655" stopIfTrue="1" operator="lessThan">
      <formula>19</formula>
    </cfRule>
  </conditionalFormatting>
  <conditionalFormatting sqref="H62">
    <cfRule type="cellIs" dxfId="2613" priority="3650" stopIfTrue="1" operator="equal">
      <formula>$P$6</formula>
    </cfRule>
    <cfRule type="cellIs" dxfId="2612" priority="3651" stopIfTrue="1" operator="equal">
      <formula>$P$4</formula>
    </cfRule>
    <cfRule type="cellIs" dxfId="2611" priority="3652" stopIfTrue="1" operator="equal">
      <formula>$P$8</formula>
    </cfRule>
  </conditionalFormatting>
  <conditionalFormatting sqref="H62">
    <cfRule type="colorScale" priority="3649">
      <colorScale>
        <cfvo type="min"/>
        <cfvo type="max"/>
        <color rgb="FFFF7128"/>
        <color rgb="FFFFEF9C"/>
      </colorScale>
    </cfRule>
  </conditionalFormatting>
  <conditionalFormatting sqref="H62">
    <cfRule type="expression" dxfId="2610" priority="3656" stopIfTrue="1">
      <formula>LEN(TRIM(H62))=0</formula>
    </cfRule>
  </conditionalFormatting>
  <conditionalFormatting sqref="H62">
    <cfRule type="expression" dxfId="2609" priority="3657" stopIfTrue="1">
      <formula>LEN(TRIM(H62))=0</formula>
    </cfRule>
  </conditionalFormatting>
  <conditionalFormatting sqref="J62">
    <cfRule type="expression" dxfId="2608" priority="3644" stopIfTrue="1">
      <formula>LEN(TRIM(J62))=0</formula>
    </cfRule>
    <cfRule type="cellIs" dxfId="2607" priority="3645" stopIfTrue="1" operator="equal">
      <formula>" "</formula>
    </cfRule>
    <cfRule type="cellIs" dxfId="2606" priority="3646" stopIfTrue="1" operator="lessThan">
      <formula>19</formula>
    </cfRule>
  </conditionalFormatting>
  <conditionalFormatting sqref="J62">
    <cfRule type="cellIs" dxfId="2605" priority="3641" stopIfTrue="1" operator="equal">
      <formula>$P$6</formula>
    </cfRule>
    <cfRule type="cellIs" dxfId="2604" priority="3642" stopIfTrue="1" operator="equal">
      <formula>$P$4</formula>
    </cfRule>
    <cfRule type="cellIs" dxfId="2603" priority="3643" stopIfTrue="1" operator="equal">
      <formula>$P$8</formula>
    </cfRule>
  </conditionalFormatting>
  <conditionalFormatting sqref="J62">
    <cfRule type="colorScale" priority="3640">
      <colorScale>
        <cfvo type="min"/>
        <cfvo type="max"/>
        <color rgb="FFFF7128"/>
        <color rgb="FFFFEF9C"/>
      </colorScale>
    </cfRule>
  </conditionalFormatting>
  <conditionalFormatting sqref="J62">
    <cfRule type="expression" dxfId="2602" priority="3647" stopIfTrue="1">
      <formula>LEN(TRIM(J62))=0</formula>
    </cfRule>
  </conditionalFormatting>
  <conditionalFormatting sqref="J62">
    <cfRule type="expression" dxfId="2601" priority="3648" stopIfTrue="1">
      <formula>LEN(TRIM(J62))=0</formula>
    </cfRule>
  </conditionalFormatting>
  <conditionalFormatting sqref="L62">
    <cfRule type="expression" dxfId="2600" priority="3635" stopIfTrue="1">
      <formula>LEN(TRIM(L62))=0</formula>
    </cfRule>
    <cfRule type="cellIs" dxfId="2599" priority="3636" stopIfTrue="1" operator="equal">
      <formula>" "</formula>
    </cfRule>
    <cfRule type="cellIs" dxfId="2598" priority="3637" stopIfTrue="1" operator="lessThan">
      <formula>19</formula>
    </cfRule>
  </conditionalFormatting>
  <conditionalFormatting sqref="L62">
    <cfRule type="cellIs" dxfId="2597" priority="3632" stopIfTrue="1" operator="equal">
      <formula>$P$6</formula>
    </cfRule>
    <cfRule type="cellIs" dxfId="2596" priority="3633" stopIfTrue="1" operator="equal">
      <formula>$P$4</formula>
    </cfRule>
    <cfRule type="cellIs" dxfId="2595" priority="3634" stopIfTrue="1" operator="equal">
      <formula>$P$8</formula>
    </cfRule>
  </conditionalFormatting>
  <conditionalFormatting sqref="L62">
    <cfRule type="colorScale" priority="3631">
      <colorScale>
        <cfvo type="min"/>
        <cfvo type="max"/>
        <color rgb="FFFF7128"/>
        <color rgb="FFFFEF9C"/>
      </colorScale>
    </cfRule>
  </conditionalFormatting>
  <conditionalFormatting sqref="L62">
    <cfRule type="expression" dxfId="2594" priority="3638" stopIfTrue="1">
      <formula>LEN(TRIM(L62))=0</formula>
    </cfRule>
  </conditionalFormatting>
  <conditionalFormatting sqref="L62">
    <cfRule type="expression" dxfId="2593" priority="3639" stopIfTrue="1">
      <formula>LEN(TRIM(L62))=0</formula>
    </cfRule>
  </conditionalFormatting>
  <conditionalFormatting sqref="P62">
    <cfRule type="cellIs" dxfId="2592" priority="3623" stopIfTrue="1" operator="equal">
      <formula>$P$6</formula>
    </cfRule>
    <cfRule type="cellIs" dxfId="2591" priority="3624" stopIfTrue="1" operator="equal">
      <formula>$P$4</formula>
    </cfRule>
    <cfRule type="cellIs" dxfId="2590" priority="3625" stopIfTrue="1" operator="equal">
      <formula>$P$8</formula>
    </cfRule>
  </conditionalFormatting>
  <conditionalFormatting sqref="P62">
    <cfRule type="expression" dxfId="2589" priority="3626" stopIfTrue="1">
      <formula>LEN(TRIM(P62))=0</formula>
    </cfRule>
    <cfRule type="cellIs" dxfId="2588" priority="3627" stopIfTrue="1" operator="equal">
      <formula>" "</formula>
    </cfRule>
    <cfRule type="cellIs" dxfId="2587" priority="3628" stopIfTrue="1" operator="lessThan">
      <formula>19</formula>
    </cfRule>
  </conditionalFormatting>
  <conditionalFormatting sqref="P62">
    <cfRule type="colorScale" priority="3622">
      <colorScale>
        <cfvo type="min"/>
        <cfvo type="max"/>
        <color rgb="FFFF7128"/>
        <color rgb="FFFFEF9C"/>
      </colorScale>
    </cfRule>
  </conditionalFormatting>
  <conditionalFormatting sqref="P62">
    <cfRule type="expression" dxfId="2586" priority="3629" stopIfTrue="1">
      <formula>LEN(TRIM(P62))=0</formula>
    </cfRule>
  </conditionalFormatting>
  <conditionalFormatting sqref="P62">
    <cfRule type="expression" dxfId="2585" priority="3630" stopIfTrue="1">
      <formula>LEN(TRIM(P62))=0</formula>
    </cfRule>
  </conditionalFormatting>
  <conditionalFormatting sqref="N64">
    <cfRule type="expression" dxfId="2584" priority="3575" stopIfTrue="1">
      <formula>LEN(TRIM(N64))=0</formula>
    </cfRule>
    <cfRule type="cellIs" dxfId="2583" priority="3576" stopIfTrue="1" operator="equal">
      <formula>" "</formula>
    </cfRule>
    <cfRule type="cellIs" dxfId="2582" priority="3577" stopIfTrue="1" operator="lessThan">
      <formula>19</formula>
    </cfRule>
  </conditionalFormatting>
  <conditionalFormatting sqref="N64">
    <cfRule type="cellIs" dxfId="2581" priority="3572" stopIfTrue="1" operator="equal">
      <formula>$P$6</formula>
    </cfRule>
    <cfRule type="cellIs" dxfId="2580" priority="3573" stopIfTrue="1" operator="equal">
      <formula>$P$4</formula>
    </cfRule>
    <cfRule type="cellIs" dxfId="2579" priority="3574" stopIfTrue="1" operator="equal">
      <formula>$P$8</formula>
    </cfRule>
  </conditionalFormatting>
  <conditionalFormatting sqref="N64">
    <cfRule type="colorScale" priority="3571">
      <colorScale>
        <cfvo type="min"/>
        <cfvo type="max"/>
        <color rgb="FFFF7128"/>
        <color rgb="FFFFEF9C"/>
      </colorScale>
    </cfRule>
  </conditionalFormatting>
  <conditionalFormatting sqref="N64">
    <cfRule type="expression" dxfId="2578" priority="3578" stopIfTrue="1">
      <formula>LEN(TRIM(N64))=0</formula>
    </cfRule>
  </conditionalFormatting>
  <conditionalFormatting sqref="N64">
    <cfRule type="expression" dxfId="2577" priority="3579" stopIfTrue="1">
      <formula>LEN(TRIM(N64))=0</formula>
    </cfRule>
  </conditionalFormatting>
  <conditionalFormatting sqref="L64">
    <cfRule type="expression" dxfId="2576" priority="3566" stopIfTrue="1">
      <formula>LEN(TRIM(L64))=0</formula>
    </cfRule>
    <cfRule type="cellIs" dxfId="2575" priority="3567" stopIfTrue="1" operator="equal">
      <formula>" "</formula>
    </cfRule>
    <cfRule type="cellIs" dxfId="2574" priority="3568" stopIfTrue="1" operator="lessThan">
      <formula>19</formula>
    </cfRule>
  </conditionalFormatting>
  <conditionalFormatting sqref="L64">
    <cfRule type="cellIs" dxfId="2573" priority="3563" stopIfTrue="1" operator="equal">
      <formula>$P$6</formula>
    </cfRule>
    <cfRule type="cellIs" dxfId="2572" priority="3564" stopIfTrue="1" operator="equal">
      <formula>$P$4</formula>
    </cfRule>
    <cfRule type="cellIs" dxfId="2571" priority="3565" stopIfTrue="1" operator="equal">
      <formula>$P$8</formula>
    </cfRule>
  </conditionalFormatting>
  <conditionalFormatting sqref="L64">
    <cfRule type="colorScale" priority="3562">
      <colorScale>
        <cfvo type="min"/>
        <cfvo type="max"/>
        <color rgb="FFFF7128"/>
        <color rgb="FFFFEF9C"/>
      </colorScale>
    </cfRule>
  </conditionalFormatting>
  <conditionalFormatting sqref="L64">
    <cfRule type="expression" dxfId="2570" priority="3569" stopIfTrue="1">
      <formula>LEN(TRIM(L64))=0</formula>
    </cfRule>
  </conditionalFormatting>
  <conditionalFormatting sqref="L64">
    <cfRule type="expression" dxfId="2569" priority="3570" stopIfTrue="1">
      <formula>LEN(TRIM(L64))=0</formula>
    </cfRule>
  </conditionalFormatting>
  <conditionalFormatting sqref="J66">
    <cfRule type="cellIs" dxfId="2568" priority="3553" stopIfTrue="1" operator="equal">
      <formula>$P$6</formula>
    </cfRule>
    <cfRule type="cellIs" dxfId="2567" priority="3554" stopIfTrue="1" operator="equal">
      <formula>$P$4</formula>
    </cfRule>
    <cfRule type="cellIs" dxfId="2566" priority="3555" stopIfTrue="1" operator="equal">
      <formula>$P$8</formula>
    </cfRule>
  </conditionalFormatting>
  <conditionalFormatting sqref="J66">
    <cfRule type="expression" dxfId="2565" priority="3556" stopIfTrue="1">
      <formula>LEN(TRIM(J66))=0</formula>
    </cfRule>
    <cfRule type="cellIs" dxfId="2564" priority="3557" stopIfTrue="1" operator="equal">
      <formula>" "</formula>
    </cfRule>
    <cfRule type="cellIs" dxfId="2563" priority="3558" stopIfTrue="1" operator="lessThan">
      <formula>19</formula>
    </cfRule>
  </conditionalFormatting>
  <conditionalFormatting sqref="J66">
    <cfRule type="expression" dxfId="2562" priority="3559" stopIfTrue="1">
      <formula>LEN(TRIM(J66))=0</formula>
    </cfRule>
  </conditionalFormatting>
  <conditionalFormatting sqref="J66">
    <cfRule type="expression" dxfId="2561" priority="3560" stopIfTrue="1">
      <formula>LEN(TRIM(J66))=0</formula>
    </cfRule>
  </conditionalFormatting>
  <conditionalFormatting sqref="J66">
    <cfRule type="colorScale" priority="3561">
      <colorScale>
        <cfvo type="min"/>
        <cfvo type="max"/>
        <color rgb="FFFF7128"/>
        <color rgb="FFFFEF9C"/>
      </colorScale>
    </cfRule>
  </conditionalFormatting>
  <conditionalFormatting sqref="L66">
    <cfRule type="cellIs" dxfId="2560" priority="3544" stopIfTrue="1" operator="equal">
      <formula>$P$6</formula>
    </cfRule>
    <cfRule type="cellIs" dxfId="2559" priority="3545" stopIfTrue="1" operator="equal">
      <formula>$P$4</formula>
    </cfRule>
    <cfRule type="cellIs" dxfId="2558" priority="3546" stopIfTrue="1" operator="equal">
      <formula>$P$8</formula>
    </cfRule>
  </conditionalFormatting>
  <conditionalFormatting sqref="L66">
    <cfRule type="expression" dxfId="2557" priority="3547" stopIfTrue="1">
      <formula>LEN(TRIM(L66))=0</formula>
    </cfRule>
    <cfRule type="cellIs" dxfId="2556" priority="3548" stopIfTrue="1" operator="equal">
      <formula>" "</formula>
    </cfRule>
    <cfRule type="cellIs" dxfId="2555" priority="3549" stopIfTrue="1" operator="lessThan">
      <formula>19</formula>
    </cfRule>
  </conditionalFormatting>
  <conditionalFormatting sqref="L66">
    <cfRule type="expression" dxfId="2554" priority="3550" stopIfTrue="1">
      <formula>LEN(TRIM(L66))=0</formula>
    </cfRule>
  </conditionalFormatting>
  <conditionalFormatting sqref="L66">
    <cfRule type="expression" dxfId="2553" priority="3551" stopIfTrue="1">
      <formula>LEN(TRIM(L66))=0</formula>
    </cfRule>
  </conditionalFormatting>
  <conditionalFormatting sqref="L66">
    <cfRule type="colorScale" priority="3552">
      <colorScale>
        <cfvo type="min"/>
        <cfvo type="max"/>
        <color rgb="FFFF7128"/>
        <color rgb="FFFFEF9C"/>
      </colorScale>
    </cfRule>
  </conditionalFormatting>
  <conditionalFormatting sqref="N66">
    <cfRule type="cellIs" dxfId="2552" priority="3535" stopIfTrue="1" operator="equal">
      <formula>$P$6</formula>
    </cfRule>
    <cfRule type="cellIs" dxfId="2551" priority="3536" stopIfTrue="1" operator="equal">
      <formula>$P$4</formula>
    </cfRule>
    <cfRule type="cellIs" dxfId="2550" priority="3537" stopIfTrue="1" operator="equal">
      <formula>$P$8</formula>
    </cfRule>
  </conditionalFormatting>
  <conditionalFormatting sqref="N66">
    <cfRule type="expression" dxfId="2549" priority="3538" stopIfTrue="1">
      <formula>LEN(TRIM(N66))=0</formula>
    </cfRule>
    <cfRule type="cellIs" dxfId="2548" priority="3539" stopIfTrue="1" operator="equal">
      <formula>" "</formula>
    </cfRule>
    <cfRule type="cellIs" dxfId="2547" priority="3540" stopIfTrue="1" operator="lessThan">
      <formula>19</formula>
    </cfRule>
  </conditionalFormatting>
  <conditionalFormatting sqref="N66">
    <cfRule type="expression" dxfId="2546" priority="3541" stopIfTrue="1">
      <formula>LEN(TRIM(N66))=0</formula>
    </cfRule>
  </conditionalFormatting>
  <conditionalFormatting sqref="N66">
    <cfRule type="expression" dxfId="2545" priority="3542" stopIfTrue="1">
      <formula>LEN(TRIM(N66))=0</formula>
    </cfRule>
  </conditionalFormatting>
  <conditionalFormatting sqref="N66">
    <cfRule type="colorScale" priority="3543">
      <colorScale>
        <cfvo type="min"/>
        <cfvo type="max"/>
        <color rgb="FFFF7128"/>
        <color rgb="FFFFEF9C"/>
      </colorScale>
    </cfRule>
  </conditionalFormatting>
  <conditionalFormatting sqref="P63">
    <cfRule type="cellIs" dxfId="2544" priority="3527" stopIfTrue="1" operator="equal">
      <formula>$P$6</formula>
    </cfRule>
    <cfRule type="cellIs" dxfId="2543" priority="3528" stopIfTrue="1" operator="equal">
      <formula>$P$4</formula>
    </cfRule>
    <cfRule type="cellIs" dxfId="2542" priority="3529" stopIfTrue="1" operator="equal">
      <formula>$P$8</formula>
    </cfRule>
  </conditionalFormatting>
  <conditionalFormatting sqref="P63">
    <cfRule type="expression" dxfId="2541" priority="3530" stopIfTrue="1">
      <formula>LEN(TRIM(P63))=0</formula>
    </cfRule>
    <cfRule type="cellIs" dxfId="2540" priority="3531" stopIfTrue="1" operator="equal">
      <formula>" "</formula>
    </cfRule>
    <cfRule type="cellIs" dxfId="2539" priority="3532" stopIfTrue="1" operator="lessThan">
      <formula>19</formula>
    </cfRule>
  </conditionalFormatting>
  <conditionalFormatting sqref="P63">
    <cfRule type="colorScale" priority="3526">
      <colorScale>
        <cfvo type="min"/>
        <cfvo type="max"/>
        <color rgb="FFFF7128"/>
        <color rgb="FFFFEF9C"/>
      </colorScale>
    </cfRule>
  </conditionalFormatting>
  <conditionalFormatting sqref="P63">
    <cfRule type="expression" dxfId="2538" priority="3533" stopIfTrue="1">
      <formula>LEN(TRIM(P63))=0</formula>
    </cfRule>
  </conditionalFormatting>
  <conditionalFormatting sqref="P63">
    <cfRule type="expression" dxfId="2537" priority="3534" stopIfTrue="1">
      <formula>LEN(TRIM(P63))=0</formula>
    </cfRule>
  </conditionalFormatting>
  <conditionalFormatting sqref="H63">
    <cfRule type="expression" dxfId="2536" priority="3521" stopIfTrue="1">
      <formula>LEN(TRIM(H63))=0</formula>
    </cfRule>
    <cfRule type="cellIs" dxfId="2535" priority="3522" stopIfTrue="1" operator="equal">
      <formula>" "</formula>
    </cfRule>
    <cfRule type="cellIs" dxfId="2534" priority="3523" stopIfTrue="1" operator="lessThan">
      <formula>19</formula>
    </cfRule>
  </conditionalFormatting>
  <conditionalFormatting sqref="H63">
    <cfRule type="cellIs" dxfId="2533" priority="3518" stopIfTrue="1" operator="equal">
      <formula>$P$6</formula>
    </cfRule>
    <cfRule type="cellIs" dxfId="2532" priority="3519" stopIfTrue="1" operator="equal">
      <formula>$P$4</formula>
    </cfRule>
    <cfRule type="cellIs" dxfId="2531" priority="3520" stopIfTrue="1" operator="equal">
      <formula>$P$8</formula>
    </cfRule>
  </conditionalFormatting>
  <conditionalFormatting sqref="H63">
    <cfRule type="colorScale" priority="3517">
      <colorScale>
        <cfvo type="min"/>
        <cfvo type="max"/>
        <color rgb="FFFF7128"/>
        <color rgb="FFFFEF9C"/>
      </colorScale>
    </cfRule>
  </conditionalFormatting>
  <conditionalFormatting sqref="H63">
    <cfRule type="expression" dxfId="2530" priority="3524" stopIfTrue="1">
      <formula>LEN(TRIM(H63))=0</formula>
    </cfRule>
  </conditionalFormatting>
  <conditionalFormatting sqref="H63">
    <cfRule type="expression" dxfId="2529" priority="3525" stopIfTrue="1">
      <formula>LEN(TRIM(H63))=0</formula>
    </cfRule>
  </conditionalFormatting>
  <conditionalFormatting sqref="J63">
    <cfRule type="expression" dxfId="2528" priority="3512" stopIfTrue="1">
      <formula>LEN(TRIM(J63))=0</formula>
    </cfRule>
    <cfRule type="cellIs" dxfId="2527" priority="3513" stopIfTrue="1" operator="equal">
      <formula>" "</formula>
    </cfRule>
    <cfRule type="cellIs" dxfId="2526" priority="3514" stopIfTrue="1" operator="lessThan">
      <formula>19</formula>
    </cfRule>
  </conditionalFormatting>
  <conditionalFormatting sqref="J63">
    <cfRule type="cellIs" dxfId="2525" priority="3509" stopIfTrue="1" operator="equal">
      <formula>$P$6</formula>
    </cfRule>
    <cfRule type="cellIs" dxfId="2524" priority="3510" stopIfTrue="1" operator="equal">
      <formula>$P$4</formula>
    </cfRule>
    <cfRule type="cellIs" dxfId="2523" priority="3511" stopIfTrue="1" operator="equal">
      <formula>$P$8</formula>
    </cfRule>
  </conditionalFormatting>
  <conditionalFormatting sqref="J63">
    <cfRule type="colorScale" priority="3508">
      <colorScale>
        <cfvo type="min"/>
        <cfvo type="max"/>
        <color rgb="FFFF7128"/>
        <color rgb="FFFFEF9C"/>
      </colorScale>
    </cfRule>
  </conditionalFormatting>
  <conditionalFormatting sqref="J63">
    <cfRule type="expression" dxfId="2522" priority="3515" stopIfTrue="1">
      <formula>LEN(TRIM(J63))=0</formula>
    </cfRule>
  </conditionalFormatting>
  <conditionalFormatting sqref="J63">
    <cfRule type="expression" dxfId="2521" priority="3516" stopIfTrue="1">
      <formula>LEN(TRIM(J63))=0</formula>
    </cfRule>
  </conditionalFormatting>
  <conditionalFormatting sqref="L63">
    <cfRule type="expression" dxfId="2520" priority="3503" stopIfTrue="1">
      <formula>LEN(TRIM(L63))=0</formula>
    </cfRule>
    <cfRule type="cellIs" dxfId="2519" priority="3504" stopIfTrue="1" operator="equal">
      <formula>" "</formula>
    </cfRule>
    <cfRule type="cellIs" dxfId="2518" priority="3505" stopIfTrue="1" operator="lessThan">
      <formula>19</formula>
    </cfRule>
  </conditionalFormatting>
  <conditionalFormatting sqref="L63">
    <cfRule type="cellIs" dxfId="2517" priority="3500" stopIfTrue="1" operator="equal">
      <formula>$P$6</formula>
    </cfRule>
    <cfRule type="cellIs" dxfId="2516" priority="3501" stopIfTrue="1" operator="equal">
      <formula>$P$4</formula>
    </cfRule>
    <cfRule type="cellIs" dxfId="2515" priority="3502" stopIfTrue="1" operator="equal">
      <formula>$P$8</formula>
    </cfRule>
  </conditionalFormatting>
  <conditionalFormatting sqref="L63">
    <cfRule type="colorScale" priority="3499">
      <colorScale>
        <cfvo type="min"/>
        <cfvo type="max"/>
        <color rgb="FFFF7128"/>
        <color rgb="FFFFEF9C"/>
      </colorScale>
    </cfRule>
  </conditionalFormatting>
  <conditionalFormatting sqref="L63">
    <cfRule type="expression" dxfId="2514" priority="3506" stopIfTrue="1">
      <formula>LEN(TRIM(L63))=0</formula>
    </cfRule>
  </conditionalFormatting>
  <conditionalFormatting sqref="L63">
    <cfRule type="expression" dxfId="2513" priority="3507" stopIfTrue="1">
      <formula>LEN(TRIM(L63))=0</formula>
    </cfRule>
  </conditionalFormatting>
  <conditionalFormatting sqref="N63">
    <cfRule type="expression" dxfId="2512" priority="3485" stopIfTrue="1">
      <formula>LEN(TRIM(N63))=0</formula>
    </cfRule>
    <cfRule type="cellIs" dxfId="2511" priority="3486" stopIfTrue="1" operator="equal">
      <formula>" "</formula>
    </cfRule>
    <cfRule type="cellIs" dxfId="2510" priority="3487" stopIfTrue="1" operator="lessThan">
      <formula>19</formula>
    </cfRule>
  </conditionalFormatting>
  <conditionalFormatting sqref="N63">
    <cfRule type="cellIs" dxfId="2509" priority="3482" stopIfTrue="1" operator="equal">
      <formula>$P$6</formula>
    </cfRule>
    <cfRule type="cellIs" dxfId="2508" priority="3483" stopIfTrue="1" operator="equal">
      <formula>$P$4</formula>
    </cfRule>
    <cfRule type="cellIs" dxfId="2507" priority="3484" stopIfTrue="1" operator="equal">
      <formula>$P$8</formula>
    </cfRule>
  </conditionalFormatting>
  <conditionalFormatting sqref="N63">
    <cfRule type="colorScale" priority="3481">
      <colorScale>
        <cfvo type="min"/>
        <cfvo type="max"/>
        <color rgb="FFFF7128"/>
        <color rgb="FFFFEF9C"/>
      </colorScale>
    </cfRule>
  </conditionalFormatting>
  <conditionalFormatting sqref="N63">
    <cfRule type="expression" dxfId="2506" priority="3488" stopIfTrue="1">
      <formula>LEN(TRIM(N63))=0</formula>
    </cfRule>
  </conditionalFormatting>
  <conditionalFormatting sqref="N63">
    <cfRule type="expression" dxfId="2505" priority="3489" stopIfTrue="1">
      <formula>LEN(TRIM(N63))=0</formula>
    </cfRule>
  </conditionalFormatting>
  <conditionalFormatting sqref="H64">
    <cfRule type="expression" dxfId="2504" priority="3476" stopIfTrue="1">
      <formula>LEN(TRIM(H64))=0</formula>
    </cfRule>
    <cfRule type="cellIs" dxfId="2503" priority="3477" stopIfTrue="1" operator="equal">
      <formula>" "</formula>
    </cfRule>
    <cfRule type="cellIs" dxfId="2502" priority="3478" stopIfTrue="1" operator="lessThan">
      <formula>19</formula>
    </cfRule>
  </conditionalFormatting>
  <conditionalFormatting sqref="H64">
    <cfRule type="cellIs" dxfId="2501" priority="3473" stopIfTrue="1" operator="equal">
      <formula>$P$6</formula>
    </cfRule>
    <cfRule type="cellIs" dxfId="2500" priority="3474" stopIfTrue="1" operator="equal">
      <formula>$P$4</formula>
    </cfRule>
    <cfRule type="cellIs" dxfId="2499" priority="3475" stopIfTrue="1" operator="equal">
      <formula>$P$8</formula>
    </cfRule>
  </conditionalFormatting>
  <conditionalFormatting sqref="H64">
    <cfRule type="colorScale" priority="3472">
      <colorScale>
        <cfvo type="min"/>
        <cfvo type="max"/>
        <color rgb="FFFF7128"/>
        <color rgb="FFFFEF9C"/>
      </colorScale>
    </cfRule>
  </conditionalFormatting>
  <conditionalFormatting sqref="H64">
    <cfRule type="expression" dxfId="2498" priority="3479" stopIfTrue="1">
      <formula>LEN(TRIM(H64))=0</formula>
    </cfRule>
  </conditionalFormatting>
  <conditionalFormatting sqref="H64">
    <cfRule type="expression" dxfId="2497" priority="3480" stopIfTrue="1">
      <formula>LEN(TRIM(H64))=0</formula>
    </cfRule>
  </conditionalFormatting>
  <conditionalFormatting sqref="J64">
    <cfRule type="expression" dxfId="2496" priority="3467" stopIfTrue="1">
      <formula>LEN(TRIM(J64))=0</formula>
    </cfRule>
    <cfRule type="cellIs" dxfId="2495" priority="3468" stopIfTrue="1" operator="equal">
      <formula>" "</formula>
    </cfRule>
    <cfRule type="cellIs" dxfId="2494" priority="3469" stopIfTrue="1" operator="lessThan">
      <formula>19</formula>
    </cfRule>
  </conditionalFormatting>
  <conditionalFormatting sqref="J64">
    <cfRule type="cellIs" dxfId="2493" priority="3464" stopIfTrue="1" operator="equal">
      <formula>$P$6</formula>
    </cfRule>
    <cfRule type="cellIs" dxfId="2492" priority="3465" stopIfTrue="1" operator="equal">
      <formula>$P$4</formula>
    </cfRule>
    <cfRule type="cellIs" dxfId="2491" priority="3466" stopIfTrue="1" operator="equal">
      <formula>$P$8</formula>
    </cfRule>
  </conditionalFormatting>
  <conditionalFormatting sqref="J64">
    <cfRule type="colorScale" priority="3463">
      <colorScale>
        <cfvo type="min"/>
        <cfvo type="max"/>
        <color rgb="FFFF7128"/>
        <color rgb="FFFFEF9C"/>
      </colorScale>
    </cfRule>
  </conditionalFormatting>
  <conditionalFormatting sqref="J64">
    <cfRule type="expression" dxfId="2490" priority="3470" stopIfTrue="1">
      <formula>LEN(TRIM(J64))=0</formula>
    </cfRule>
  </conditionalFormatting>
  <conditionalFormatting sqref="J64">
    <cfRule type="expression" dxfId="2489" priority="3471" stopIfTrue="1">
      <formula>LEN(TRIM(J64))=0</formula>
    </cfRule>
  </conditionalFormatting>
  <conditionalFormatting sqref="P75">
    <cfRule type="cellIs" dxfId="2488" priority="3454" stopIfTrue="1" operator="equal">
      <formula>$P$6</formula>
    </cfRule>
    <cfRule type="cellIs" dxfId="2487" priority="3455" stopIfTrue="1" operator="equal">
      <formula>$P$4</formula>
    </cfRule>
    <cfRule type="cellIs" dxfId="2486" priority="3456" stopIfTrue="1" operator="equal">
      <formula>$P$8</formula>
    </cfRule>
  </conditionalFormatting>
  <conditionalFormatting sqref="P75">
    <cfRule type="expression" dxfId="2485" priority="3457" stopIfTrue="1">
      <formula>LEN(TRIM(P75))=0</formula>
    </cfRule>
    <cfRule type="cellIs" dxfId="2484" priority="3458" stopIfTrue="1" operator="equal">
      <formula>" "</formula>
    </cfRule>
    <cfRule type="cellIs" dxfId="2483" priority="3459" stopIfTrue="1" operator="lessThan">
      <formula>19</formula>
    </cfRule>
  </conditionalFormatting>
  <conditionalFormatting sqref="P75">
    <cfRule type="expression" dxfId="2482" priority="3460" stopIfTrue="1">
      <formula>LEN(TRIM(P75))=0</formula>
    </cfRule>
  </conditionalFormatting>
  <conditionalFormatting sqref="P75">
    <cfRule type="expression" dxfId="2481" priority="3461" stopIfTrue="1">
      <formula>LEN(TRIM(P75))=0</formula>
    </cfRule>
  </conditionalFormatting>
  <conditionalFormatting sqref="P75">
    <cfRule type="colorScale" priority="3462">
      <colorScale>
        <cfvo type="min"/>
        <cfvo type="max"/>
        <color rgb="FFFF7128"/>
        <color rgb="FFFFEF9C"/>
      </colorScale>
    </cfRule>
  </conditionalFormatting>
  <conditionalFormatting sqref="R25">
    <cfRule type="expression" dxfId="2480" priority="3158" stopIfTrue="1">
      <formula>LEN(TRIM(R25))=0</formula>
    </cfRule>
    <cfRule type="cellIs" dxfId="2479" priority="3159" stopIfTrue="1" operator="equal">
      <formula>" "</formula>
    </cfRule>
    <cfRule type="cellIs" dxfId="2478" priority="3160" stopIfTrue="1" operator="lessThan">
      <formula>19</formula>
    </cfRule>
  </conditionalFormatting>
  <conditionalFormatting sqref="R25">
    <cfRule type="expression" dxfId="2477" priority="3161" stopIfTrue="1">
      <formula>LEN(TRIM(R25))=0</formula>
    </cfRule>
  </conditionalFormatting>
  <conditionalFormatting sqref="R27">
    <cfRule type="expression" dxfId="2476" priority="3093" stopIfTrue="1">
      <formula>LEN(TRIM(R27))=0</formula>
    </cfRule>
    <cfRule type="cellIs" dxfId="2475" priority="3094" stopIfTrue="1" operator="equal">
      <formula>" "</formula>
    </cfRule>
    <cfRule type="cellIs" dxfId="2474" priority="3095" stopIfTrue="1" operator="lessThan">
      <formula>19</formula>
    </cfRule>
  </conditionalFormatting>
  <conditionalFormatting sqref="R26">
    <cfRule type="expression" dxfId="2473" priority="3135" stopIfTrue="1">
      <formula>LEN(TRIM(R26))=0</formula>
    </cfRule>
    <cfRule type="cellIs" dxfId="2472" priority="3136" stopIfTrue="1" operator="equal">
      <formula>" "</formula>
    </cfRule>
    <cfRule type="cellIs" dxfId="2471" priority="3137" stopIfTrue="1" operator="lessThan">
      <formula>19</formula>
    </cfRule>
  </conditionalFormatting>
  <conditionalFormatting sqref="R21">
    <cfRule type="expression" dxfId="2470" priority="3294" stopIfTrue="1">
      <formula>LEN(TRIM(R21))=0</formula>
    </cfRule>
    <cfRule type="cellIs" dxfId="2469" priority="3295" stopIfTrue="1" operator="equal">
      <formula>" "</formula>
    </cfRule>
    <cfRule type="cellIs" dxfId="2468" priority="3296" stopIfTrue="1" operator="lessThan">
      <formula>19</formula>
    </cfRule>
  </conditionalFormatting>
  <conditionalFormatting sqref="R21">
    <cfRule type="cellIs" dxfId="2467" priority="3285" stopIfTrue="1" operator="equal">
      <formula>$P$6</formula>
    </cfRule>
    <cfRule type="cellIs" dxfId="2466" priority="3286" stopIfTrue="1" operator="equal">
      <formula>$P$4</formula>
    </cfRule>
    <cfRule type="cellIs" dxfId="2465" priority="3287" stopIfTrue="1" operator="equal">
      <formula>$P$8</formula>
    </cfRule>
  </conditionalFormatting>
  <conditionalFormatting sqref="R18">
    <cfRule type="cellIs" dxfId="2464" priority="3390" stopIfTrue="1" operator="equal">
      <formula>$P$6</formula>
    </cfRule>
    <cfRule type="cellIs" dxfId="2463" priority="3391" stopIfTrue="1" operator="equal">
      <formula>$P$4</formula>
    </cfRule>
    <cfRule type="cellIs" dxfId="2462" priority="3392" stopIfTrue="1" operator="equal">
      <formula>$P$8</formula>
    </cfRule>
  </conditionalFormatting>
  <conditionalFormatting sqref="R18">
    <cfRule type="cellIs" dxfId="2461" priority="3393" stopIfTrue="1" operator="lessThan">
      <formula>19</formula>
    </cfRule>
    <cfRule type="cellIs" dxfId="2460" priority="3394" stopIfTrue="1" operator="between">
      <formula>49</formula>
      <formula>20</formula>
    </cfRule>
    <cfRule type="cellIs" dxfId="2459" priority="3395" stopIfTrue="1" operator="greaterThan">
      <formula>50</formula>
    </cfRule>
  </conditionalFormatting>
  <conditionalFormatting sqref="R18">
    <cfRule type="expression" dxfId="2458" priority="3396" stopIfTrue="1">
      <formula>LEN(TRIM(R18))=0</formula>
    </cfRule>
    <cfRule type="cellIs" dxfId="2457" priority="3397" stopIfTrue="1" operator="equal">
      <formula>" "</formula>
    </cfRule>
    <cfRule type="cellIs" dxfId="2456" priority="3398" stopIfTrue="1" operator="lessThan">
      <formula>19</formula>
    </cfRule>
  </conditionalFormatting>
  <conditionalFormatting sqref="R18">
    <cfRule type="expression" dxfId="2455" priority="3399" stopIfTrue="1">
      <formula>LEN(TRIM(R18))=0</formula>
    </cfRule>
    <cfRule type="cellIs" dxfId="2454" priority="3400" stopIfTrue="1" operator="equal">
      <formula>" "</formula>
    </cfRule>
    <cfRule type="cellIs" dxfId="2453" priority="3401" stopIfTrue="1" operator="lessThan">
      <formula>19</formula>
    </cfRule>
  </conditionalFormatting>
  <conditionalFormatting sqref="R18">
    <cfRule type="expression" dxfId="2452" priority="3402" stopIfTrue="1">
      <formula>LEN(TRIM(R18))=0</formula>
    </cfRule>
    <cfRule type="cellIs" dxfId="2451" priority="3403" stopIfTrue="1" operator="equal">
      <formula>" "</formula>
    </cfRule>
    <cfRule type="cellIs" dxfId="2450" priority="3404" stopIfTrue="1" operator="lessThan">
      <formula>19</formula>
    </cfRule>
  </conditionalFormatting>
  <conditionalFormatting sqref="R18">
    <cfRule type="expression" dxfId="2449" priority="3405" stopIfTrue="1">
      <formula>LEN(TRIM(R18))=0</formula>
    </cfRule>
    <cfRule type="cellIs" dxfId="2448" priority="3406" stopIfTrue="1" operator="equal">
      <formula>" "</formula>
    </cfRule>
    <cfRule type="cellIs" dxfId="2447" priority="3407" stopIfTrue="1" operator="lessThan">
      <formula>19</formula>
    </cfRule>
  </conditionalFormatting>
  <conditionalFormatting sqref="R18">
    <cfRule type="expression" dxfId="2446" priority="3387" stopIfTrue="1">
      <formula>LEN(TRIM(R18))=0</formula>
    </cfRule>
    <cfRule type="cellIs" dxfId="2445" priority="3388" stopIfTrue="1" operator="equal">
      <formula>" "</formula>
    </cfRule>
    <cfRule type="cellIs" dxfId="2444" priority="3389" stopIfTrue="1" operator="lessThan">
      <formula>19</formula>
    </cfRule>
  </conditionalFormatting>
  <conditionalFormatting sqref="R18">
    <cfRule type="expression" dxfId="2443" priority="3408" stopIfTrue="1">
      <formula>LEN(TRIM(R18))=0</formula>
    </cfRule>
  </conditionalFormatting>
  <conditionalFormatting sqref="R18">
    <cfRule type="expression" dxfId="2442" priority="3383" stopIfTrue="1">
      <formula>LEN(TRIM(R18))=0</formula>
    </cfRule>
    <cfRule type="cellIs" dxfId="2441" priority="3384" stopIfTrue="1" operator="equal">
      <formula>" "</formula>
    </cfRule>
    <cfRule type="cellIs" dxfId="2440" priority="3385" stopIfTrue="1" operator="lessThan">
      <formula>19</formula>
    </cfRule>
  </conditionalFormatting>
  <conditionalFormatting sqref="R18">
    <cfRule type="expression" dxfId="2439" priority="3386" stopIfTrue="1">
      <formula>LEN(TRIM(R18))=0</formula>
    </cfRule>
  </conditionalFormatting>
  <conditionalFormatting sqref="R18">
    <cfRule type="expression" dxfId="2438" priority="3409" stopIfTrue="1">
      <formula>LEN(TRIM(R18))=0</formula>
    </cfRule>
  </conditionalFormatting>
  <conditionalFormatting sqref="R18">
    <cfRule type="expression" dxfId="2437" priority="3379" stopIfTrue="1">
      <formula>LEN(TRIM(R18))=0</formula>
    </cfRule>
    <cfRule type="cellIs" dxfId="2436" priority="3380" stopIfTrue="1" operator="equal">
      <formula>" "</formula>
    </cfRule>
    <cfRule type="cellIs" dxfId="2435" priority="3381" stopIfTrue="1" operator="lessThan">
      <formula>19</formula>
    </cfRule>
  </conditionalFormatting>
  <conditionalFormatting sqref="R18">
    <cfRule type="expression" dxfId="2434" priority="3382" stopIfTrue="1">
      <formula>LEN(TRIM(R18))=0</formula>
    </cfRule>
  </conditionalFormatting>
  <conditionalFormatting sqref="R18">
    <cfRule type="expression" dxfId="2433" priority="3410" stopIfTrue="1">
      <formula>LEN(TRIM(R18))=0</formula>
    </cfRule>
  </conditionalFormatting>
  <conditionalFormatting sqref="R18">
    <cfRule type="colorScale" priority="3411">
      <colorScale>
        <cfvo type="min"/>
        <cfvo type="max"/>
        <color rgb="FFFF7128"/>
        <color rgb="FFFFEF9C"/>
      </colorScale>
    </cfRule>
  </conditionalFormatting>
  <conditionalFormatting sqref="R19">
    <cfRule type="cellIs" dxfId="2432" priority="3357" stopIfTrue="1" operator="equal">
      <formula>$P$6</formula>
    </cfRule>
    <cfRule type="cellIs" dxfId="2431" priority="3358" stopIfTrue="1" operator="equal">
      <formula>$P$4</formula>
    </cfRule>
    <cfRule type="cellIs" dxfId="2430" priority="3359" stopIfTrue="1" operator="equal">
      <formula>$P$8</formula>
    </cfRule>
  </conditionalFormatting>
  <conditionalFormatting sqref="R19">
    <cfRule type="cellIs" dxfId="2429" priority="3360" stopIfTrue="1" operator="lessThan">
      <formula>19</formula>
    </cfRule>
    <cfRule type="cellIs" dxfId="2428" priority="3361" stopIfTrue="1" operator="between">
      <formula>49</formula>
      <formula>20</formula>
    </cfRule>
    <cfRule type="cellIs" dxfId="2427" priority="3362" stopIfTrue="1" operator="greaterThan">
      <formula>50</formula>
    </cfRule>
  </conditionalFormatting>
  <conditionalFormatting sqref="R19">
    <cfRule type="expression" dxfId="2426" priority="3363" stopIfTrue="1">
      <formula>LEN(TRIM(R19))=0</formula>
    </cfRule>
    <cfRule type="cellIs" dxfId="2425" priority="3364" stopIfTrue="1" operator="equal">
      <formula>" "</formula>
    </cfRule>
    <cfRule type="cellIs" dxfId="2424" priority="3365" stopIfTrue="1" operator="lessThan">
      <formula>19</formula>
    </cfRule>
  </conditionalFormatting>
  <conditionalFormatting sqref="R19">
    <cfRule type="expression" dxfId="2423" priority="3366" stopIfTrue="1">
      <formula>LEN(TRIM(R19))=0</formula>
    </cfRule>
    <cfRule type="cellIs" dxfId="2422" priority="3367" stopIfTrue="1" operator="equal">
      <formula>" "</formula>
    </cfRule>
    <cfRule type="cellIs" dxfId="2421" priority="3368" stopIfTrue="1" operator="lessThan">
      <formula>19</formula>
    </cfRule>
  </conditionalFormatting>
  <conditionalFormatting sqref="R19">
    <cfRule type="expression" dxfId="2420" priority="3369" stopIfTrue="1">
      <formula>LEN(TRIM(R19))=0</formula>
    </cfRule>
    <cfRule type="cellIs" dxfId="2419" priority="3370" stopIfTrue="1" operator="equal">
      <formula>" "</formula>
    </cfRule>
    <cfRule type="cellIs" dxfId="2418" priority="3371" stopIfTrue="1" operator="lessThan">
      <formula>19</formula>
    </cfRule>
  </conditionalFormatting>
  <conditionalFormatting sqref="R19">
    <cfRule type="expression" dxfId="2417" priority="3372" stopIfTrue="1">
      <formula>LEN(TRIM(R19))=0</formula>
    </cfRule>
    <cfRule type="cellIs" dxfId="2416" priority="3373" stopIfTrue="1" operator="equal">
      <formula>" "</formula>
    </cfRule>
    <cfRule type="cellIs" dxfId="2415" priority="3374" stopIfTrue="1" operator="lessThan">
      <formula>19</formula>
    </cfRule>
  </conditionalFormatting>
  <conditionalFormatting sqref="R19">
    <cfRule type="expression" dxfId="2414" priority="3354" stopIfTrue="1">
      <formula>LEN(TRIM(R19))=0</formula>
    </cfRule>
    <cfRule type="cellIs" dxfId="2413" priority="3355" stopIfTrue="1" operator="equal">
      <formula>" "</formula>
    </cfRule>
    <cfRule type="cellIs" dxfId="2412" priority="3356" stopIfTrue="1" operator="lessThan">
      <formula>19</formula>
    </cfRule>
  </conditionalFormatting>
  <conditionalFormatting sqref="R19">
    <cfRule type="expression" dxfId="2411" priority="3375" stopIfTrue="1">
      <formula>LEN(TRIM(R19))=0</formula>
    </cfRule>
  </conditionalFormatting>
  <conditionalFormatting sqref="R19">
    <cfRule type="expression" dxfId="2410" priority="3350" stopIfTrue="1">
      <formula>LEN(TRIM(R19))=0</formula>
    </cfRule>
    <cfRule type="cellIs" dxfId="2409" priority="3351" stopIfTrue="1" operator="equal">
      <formula>" "</formula>
    </cfRule>
    <cfRule type="cellIs" dxfId="2408" priority="3352" stopIfTrue="1" operator="lessThan">
      <formula>19</formula>
    </cfRule>
  </conditionalFormatting>
  <conditionalFormatting sqref="R19">
    <cfRule type="expression" dxfId="2407" priority="3353" stopIfTrue="1">
      <formula>LEN(TRIM(R19))=0</formula>
    </cfRule>
  </conditionalFormatting>
  <conditionalFormatting sqref="R19">
    <cfRule type="expression" dxfId="2406" priority="3376" stopIfTrue="1">
      <formula>LEN(TRIM(R19))=0</formula>
    </cfRule>
  </conditionalFormatting>
  <conditionalFormatting sqref="R19">
    <cfRule type="expression" dxfId="2405" priority="3346" stopIfTrue="1">
      <formula>LEN(TRIM(R19))=0</formula>
    </cfRule>
    <cfRule type="cellIs" dxfId="2404" priority="3347" stopIfTrue="1" operator="equal">
      <formula>" "</formula>
    </cfRule>
    <cfRule type="cellIs" dxfId="2403" priority="3348" stopIfTrue="1" operator="lessThan">
      <formula>19</formula>
    </cfRule>
  </conditionalFormatting>
  <conditionalFormatting sqref="R19">
    <cfRule type="expression" dxfId="2402" priority="3349" stopIfTrue="1">
      <formula>LEN(TRIM(R19))=0</formula>
    </cfRule>
  </conditionalFormatting>
  <conditionalFormatting sqref="R19">
    <cfRule type="expression" dxfId="2401" priority="3377" stopIfTrue="1">
      <formula>LEN(TRIM(R19))=0</formula>
    </cfRule>
  </conditionalFormatting>
  <conditionalFormatting sqref="R19">
    <cfRule type="colorScale" priority="3378">
      <colorScale>
        <cfvo type="min"/>
        <cfvo type="max"/>
        <color rgb="FFFF7128"/>
        <color rgb="FFFFEF9C"/>
      </colorScale>
    </cfRule>
  </conditionalFormatting>
  <conditionalFormatting sqref="R20">
    <cfRule type="cellIs" dxfId="2400" priority="3324" stopIfTrue="1" operator="equal">
      <formula>$P$6</formula>
    </cfRule>
    <cfRule type="cellIs" dxfId="2399" priority="3325" stopIfTrue="1" operator="equal">
      <formula>$P$4</formula>
    </cfRule>
    <cfRule type="cellIs" dxfId="2398" priority="3326" stopIfTrue="1" operator="equal">
      <formula>$P$8</formula>
    </cfRule>
  </conditionalFormatting>
  <conditionalFormatting sqref="R20">
    <cfRule type="cellIs" dxfId="2397" priority="3327" stopIfTrue="1" operator="lessThan">
      <formula>19</formula>
    </cfRule>
    <cfRule type="cellIs" dxfId="2396" priority="3328" stopIfTrue="1" operator="between">
      <formula>49</formula>
      <formula>20</formula>
    </cfRule>
    <cfRule type="cellIs" dxfId="2395" priority="3329" stopIfTrue="1" operator="greaterThan">
      <formula>50</formula>
    </cfRule>
  </conditionalFormatting>
  <conditionalFormatting sqref="R20">
    <cfRule type="expression" dxfId="2394" priority="3330" stopIfTrue="1">
      <formula>LEN(TRIM(R20))=0</formula>
    </cfRule>
    <cfRule type="cellIs" dxfId="2393" priority="3331" stopIfTrue="1" operator="equal">
      <formula>" "</formula>
    </cfRule>
    <cfRule type="cellIs" dxfId="2392" priority="3332" stopIfTrue="1" operator="lessThan">
      <formula>19</formula>
    </cfRule>
  </conditionalFormatting>
  <conditionalFormatting sqref="R20">
    <cfRule type="expression" dxfId="2391" priority="3333" stopIfTrue="1">
      <formula>LEN(TRIM(R20))=0</formula>
    </cfRule>
    <cfRule type="cellIs" dxfId="2390" priority="3334" stopIfTrue="1" operator="equal">
      <formula>" "</formula>
    </cfRule>
    <cfRule type="cellIs" dxfId="2389" priority="3335" stopIfTrue="1" operator="lessThan">
      <formula>19</formula>
    </cfRule>
  </conditionalFormatting>
  <conditionalFormatting sqref="R20">
    <cfRule type="expression" dxfId="2388" priority="3336" stopIfTrue="1">
      <formula>LEN(TRIM(R20))=0</formula>
    </cfRule>
    <cfRule type="cellIs" dxfId="2387" priority="3337" stopIfTrue="1" operator="equal">
      <formula>" "</formula>
    </cfRule>
    <cfRule type="cellIs" dxfId="2386" priority="3338" stopIfTrue="1" operator="lessThan">
      <formula>19</formula>
    </cfRule>
  </conditionalFormatting>
  <conditionalFormatting sqref="R20">
    <cfRule type="expression" dxfId="2385" priority="3339" stopIfTrue="1">
      <formula>LEN(TRIM(R20))=0</formula>
    </cfRule>
    <cfRule type="cellIs" dxfId="2384" priority="3340" stopIfTrue="1" operator="equal">
      <formula>" "</formula>
    </cfRule>
    <cfRule type="cellIs" dxfId="2383" priority="3341" stopIfTrue="1" operator="lessThan">
      <formula>19</formula>
    </cfRule>
  </conditionalFormatting>
  <conditionalFormatting sqref="R20">
    <cfRule type="expression" dxfId="2382" priority="3321" stopIfTrue="1">
      <formula>LEN(TRIM(R20))=0</formula>
    </cfRule>
    <cfRule type="cellIs" dxfId="2381" priority="3322" stopIfTrue="1" operator="equal">
      <formula>" "</formula>
    </cfRule>
    <cfRule type="cellIs" dxfId="2380" priority="3323" stopIfTrue="1" operator="lessThan">
      <formula>19</formula>
    </cfRule>
  </conditionalFormatting>
  <conditionalFormatting sqref="R20">
    <cfRule type="expression" dxfId="2379" priority="3342" stopIfTrue="1">
      <formula>LEN(TRIM(R20))=0</formula>
    </cfRule>
  </conditionalFormatting>
  <conditionalFormatting sqref="R20">
    <cfRule type="expression" dxfId="2378" priority="3317" stopIfTrue="1">
      <formula>LEN(TRIM(R20))=0</formula>
    </cfRule>
    <cfRule type="cellIs" dxfId="2377" priority="3318" stopIfTrue="1" operator="equal">
      <formula>" "</formula>
    </cfRule>
    <cfRule type="cellIs" dxfId="2376" priority="3319" stopIfTrue="1" operator="lessThan">
      <formula>19</formula>
    </cfRule>
  </conditionalFormatting>
  <conditionalFormatting sqref="R20">
    <cfRule type="expression" dxfId="2375" priority="3320" stopIfTrue="1">
      <formula>LEN(TRIM(R20))=0</formula>
    </cfRule>
  </conditionalFormatting>
  <conditionalFormatting sqref="R20">
    <cfRule type="expression" dxfId="2374" priority="3343" stopIfTrue="1">
      <formula>LEN(TRIM(R20))=0</formula>
    </cfRule>
  </conditionalFormatting>
  <conditionalFormatting sqref="R20">
    <cfRule type="expression" dxfId="2373" priority="3313" stopIfTrue="1">
      <formula>LEN(TRIM(R20))=0</formula>
    </cfRule>
    <cfRule type="cellIs" dxfId="2372" priority="3314" stopIfTrue="1" operator="equal">
      <formula>" "</formula>
    </cfRule>
    <cfRule type="cellIs" dxfId="2371" priority="3315" stopIfTrue="1" operator="lessThan">
      <formula>19</formula>
    </cfRule>
  </conditionalFormatting>
  <conditionalFormatting sqref="R20">
    <cfRule type="expression" dxfId="2370" priority="3316" stopIfTrue="1">
      <formula>LEN(TRIM(R20))=0</formula>
    </cfRule>
  </conditionalFormatting>
  <conditionalFormatting sqref="R20">
    <cfRule type="expression" dxfId="2369" priority="3344" stopIfTrue="1">
      <formula>LEN(TRIM(R20))=0</formula>
    </cfRule>
  </conditionalFormatting>
  <conditionalFormatting sqref="R20">
    <cfRule type="expression" dxfId="2368" priority="3308" stopIfTrue="1">
      <formula>LEN(TRIM(R20))=0</formula>
    </cfRule>
    <cfRule type="cellIs" dxfId="2367" priority="3309" stopIfTrue="1" operator="equal">
      <formula>" "</formula>
    </cfRule>
    <cfRule type="cellIs" dxfId="2366" priority="3310" stopIfTrue="1" operator="lessThan">
      <formula>19</formula>
    </cfRule>
  </conditionalFormatting>
  <conditionalFormatting sqref="R20">
    <cfRule type="colorScale" priority="3307">
      <colorScale>
        <cfvo type="min"/>
        <cfvo type="max"/>
        <color rgb="FFFF7128"/>
        <color rgb="FFFFEF9C"/>
      </colorScale>
    </cfRule>
  </conditionalFormatting>
  <conditionalFormatting sqref="R20">
    <cfRule type="expression" dxfId="2365" priority="3311" stopIfTrue="1">
      <formula>LEN(TRIM(R20))=0</formula>
    </cfRule>
  </conditionalFormatting>
  <conditionalFormatting sqref="R20">
    <cfRule type="expression" dxfId="2364" priority="3312" stopIfTrue="1">
      <formula>LEN(TRIM(R20))=0</formula>
    </cfRule>
  </conditionalFormatting>
  <conditionalFormatting sqref="R20">
    <cfRule type="colorScale" priority="3345">
      <colorScale>
        <cfvo type="min"/>
        <cfvo type="max"/>
        <color rgb="FFFF7128"/>
        <color rgb="FFFFEF9C"/>
      </colorScale>
    </cfRule>
  </conditionalFormatting>
  <conditionalFormatting sqref="R21">
    <cfRule type="cellIs" dxfId="2363" priority="3288" stopIfTrue="1" operator="lessThan">
      <formula>19</formula>
    </cfRule>
    <cfRule type="cellIs" dxfId="2362" priority="3289" stopIfTrue="1" operator="between">
      <formula>49</formula>
      <formula>20</formula>
    </cfRule>
    <cfRule type="cellIs" dxfId="2361" priority="3290" stopIfTrue="1" operator="greaterThan">
      <formula>50</formula>
    </cfRule>
  </conditionalFormatting>
  <conditionalFormatting sqref="R21">
    <cfRule type="expression" dxfId="2360" priority="3291" stopIfTrue="1">
      <formula>LEN(TRIM(R21))=0</formula>
    </cfRule>
    <cfRule type="cellIs" dxfId="2359" priority="3292" stopIfTrue="1" operator="equal">
      <formula>" "</formula>
    </cfRule>
    <cfRule type="cellIs" dxfId="2358" priority="3293" stopIfTrue="1" operator="lessThan">
      <formula>19</formula>
    </cfRule>
  </conditionalFormatting>
  <conditionalFormatting sqref="R21">
    <cfRule type="expression" dxfId="2357" priority="3297" stopIfTrue="1">
      <formula>LEN(TRIM(R21))=0</formula>
    </cfRule>
    <cfRule type="cellIs" dxfId="2356" priority="3298" stopIfTrue="1" operator="equal">
      <formula>" "</formula>
    </cfRule>
    <cfRule type="cellIs" dxfId="2355" priority="3299" stopIfTrue="1" operator="lessThan">
      <formula>19</formula>
    </cfRule>
  </conditionalFormatting>
  <conditionalFormatting sqref="R21">
    <cfRule type="expression" dxfId="2354" priority="3300" stopIfTrue="1">
      <formula>LEN(TRIM(R21))=0</formula>
    </cfRule>
    <cfRule type="cellIs" dxfId="2353" priority="3301" stopIfTrue="1" operator="equal">
      <formula>" "</formula>
    </cfRule>
    <cfRule type="cellIs" dxfId="2352" priority="3302" stopIfTrue="1" operator="lessThan">
      <formula>19</formula>
    </cfRule>
  </conditionalFormatting>
  <conditionalFormatting sqref="R21">
    <cfRule type="expression" dxfId="2351" priority="3282" stopIfTrue="1">
      <formula>LEN(TRIM(R21))=0</formula>
    </cfRule>
    <cfRule type="cellIs" dxfId="2350" priority="3283" stopIfTrue="1" operator="equal">
      <formula>" "</formula>
    </cfRule>
    <cfRule type="cellIs" dxfId="2349" priority="3284" stopIfTrue="1" operator="lessThan">
      <formula>19</formula>
    </cfRule>
  </conditionalFormatting>
  <conditionalFormatting sqref="R21">
    <cfRule type="expression" dxfId="2348" priority="3303" stopIfTrue="1">
      <formula>LEN(TRIM(R21))=0</formula>
    </cfRule>
  </conditionalFormatting>
  <conditionalFormatting sqref="R21">
    <cfRule type="expression" dxfId="2347" priority="3278" stopIfTrue="1">
      <formula>LEN(TRIM(R21))=0</formula>
    </cfRule>
    <cfRule type="cellIs" dxfId="2346" priority="3279" stopIfTrue="1" operator="equal">
      <formula>" "</formula>
    </cfRule>
    <cfRule type="cellIs" dxfId="2345" priority="3280" stopIfTrue="1" operator="lessThan">
      <formula>19</formula>
    </cfRule>
  </conditionalFormatting>
  <conditionalFormatting sqref="R21">
    <cfRule type="expression" dxfId="2344" priority="3281" stopIfTrue="1">
      <formula>LEN(TRIM(R21))=0</formula>
    </cfRule>
  </conditionalFormatting>
  <conditionalFormatting sqref="R21">
    <cfRule type="expression" dxfId="2343" priority="3304" stopIfTrue="1">
      <formula>LEN(TRIM(R21))=0</formula>
    </cfRule>
  </conditionalFormatting>
  <conditionalFormatting sqref="R21">
    <cfRule type="expression" dxfId="2342" priority="3274" stopIfTrue="1">
      <formula>LEN(TRIM(R21))=0</formula>
    </cfRule>
    <cfRule type="cellIs" dxfId="2341" priority="3275" stopIfTrue="1" operator="equal">
      <formula>" "</formula>
    </cfRule>
    <cfRule type="cellIs" dxfId="2340" priority="3276" stopIfTrue="1" operator="lessThan">
      <formula>19</formula>
    </cfRule>
  </conditionalFormatting>
  <conditionalFormatting sqref="R21">
    <cfRule type="expression" dxfId="2339" priority="3277" stopIfTrue="1">
      <formula>LEN(TRIM(R21))=0</formula>
    </cfRule>
  </conditionalFormatting>
  <conditionalFormatting sqref="R21">
    <cfRule type="expression" dxfId="2338" priority="3305" stopIfTrue="1">
      <formula>LEN(TRIM(R21))=0</formula>
    </cfRule>
  </conditionalFormatting>
  <conditionalFormatting sqref="R21">
    <cfRule type="expression" dxfId="2337" priority="3269" stopIfTrue="1">
      <formula>LEN(TRIM(R21))=0</formula>
    </cfRule>
    <cfRule type="cellIs" dxfId="2336" priority="3270" stopIfTrue="1" operator="equal">
      <formula>" "</formula>
    </cfRule>
    <cfRule type="cellIs" dxfId="2335" priority="3271" stopIfTrue="1" operator="lessThan">
      <formula>19</formula>
    </cfRule>
  </conditionalFormatting>
  <conditionalFormatting sqref="R21">
    <cfRule type="colorScale" priority="3268">
      <colorScale>
        <cfvo type="min"/>
        <cfvo type="max"/>
        <color rgb="FFFF7128"/>
        <color rgb="FFFFEF9C"/>
      </colorScale>
    </cfRule>
  </conditionalFormatting>
  <conditionalFormatting sqref="R21">
    <cfRule type="expression" dxfId="2334" priority="3272" stopIfTrue="1">
      <formula>LEN(TRIM(R21))=0</formula>
    </cfRule>
  </conditionalFormatting>
  <conditionalFormatting sqref="R21">
    <cfRule type="expression" dxfId="2333" priority="3273" stopIfTrue="1">
      <formula>LEN(TRIM(R21))=0</formula>
    </cfRule>
  </conditionalFormatting>
  <conditionalFormatting sqref="R21">
    <cfRule type="colorScale" priority="3306">
      <colorScale>
        <cfvo type="min"/>
        <cfvo type="max"/>
        <color rgb="FFFF7128"/>
        <color rgb="FFFFEF9C"/>
      </colorScale>
    </cfRule>
  </conditionalFormatting>
  <conditionalFormatting sqref="R22">
    <cfRule type="cellIs" dxfId="2332" priority="3246" stopIfTrue="1" operator="equal">
      <formula>$P$6</formula>
    </cfRule>
    <cfRule type="cellIs" dxfId="2331" priority="3247" stopIfTrue="1" operator="equal">
      <formula>$P$4</formula>
    </cfRule>
    <cfRule type="cellIs" dxfId="2330" priority="3248" stopIfTrue="1" operator="equal">
      <formula>$P$8</formula>
    </cfRule>
  </conditionalFormatting>
  <conditionalFormatting sqref="R22">
    <cfRule type="cellIs" dxfId="2329" priority="3249" stopIfTrue="1" operator="lessThan">
      <formula>19</formula>
    </cfRule>
    <cfRule type="cellIs" dxfId="2328" priority="3250" stopIfTrue="1" operator="between">
      <formula>49</formula>
      <formula>20</formula>
    </cfRule>
    <cfRule type="cellIs" dxfId="2327" priority="3251" stopIfTrue="1" operator="greaterThan">
      <formula>50</formula>
    </cfRule>
  </conditionalFormatting>
  <conditionalFormatting sqref="R22">
    <cfRule type="expression" dxfId="2326" priority="3252" stopIfTrue="1">
      <formula>LEN(TRIM(R22))=0</formula>
    </cfRule>
    <cfRule type="cellIs" dxfId="2325" priority="3253" stopIfTrue="1" operator="equal">
      <formula>" "</formula>
    </cfRule>
    <cfRule type="cellIs" dxfId="2324" priority="3254" stopIfTrue="1" operator="lessThan">
      <formula>19</formula>
    </cfRule>
  </conditionalFormatting>
  <conditionalFormatting sqref="R22">
    <cfRule type="expression" dxfId="2323" priority="3255" stopIfTrue="1">
      <formula>LEN(TRIM(R22))=0</formula>
    </cfRule>
    <cfRule type="cellIs" dxfId="2322" priority="3256" stopIfTrue="1" operator="equal">
      <formula>" "</formula>
    </cfRule>
    <cfRule type="cellIs" dxfId="2321" priority="3257" stopIfTrue="1" operator="lessThan">
      <formula>19</formula>
    </cfRule>
  </conditionalFormatting>
  <conditionalFormatting sqref="R22">
    <cfRule type="expression" dxfId="2320" priority="3258" stopIfTrue="1">
      <formula>LEN(TRIM(R22))=0</formula>
    </cfRule>
    <cfRule type="cellIs" dxfId="2319" priority="3259" stopIfTrue="1" operator="equal">
      <formula>" "</formula>
    </cfRule>
    <cfRule type="cellIs" dxfId="2318" priority="3260" stopIfTrue="1" operator="lessThan">
      <formula>19</formula>
    </cfRule>
  </conditionalFormatting>
  <conditionalFormatting sqref="R22">
    <cfRule type="expression" dxfId="2317" priority="3261" stopIfTrue="1">
      <formula>LEN(TRIM(R22))=0</formula>
    </cfRule>
    <cfRule type="cellIs" dxfId="2316" priority="3262" stopIfTrue="1" operator="equal">
      <formula>" "</formula>
    </cfRule>
    <cfRule type="cellIs" dxfId="2315" priority="3263" stopIfTrue="1" operator="lessThan">
      <formula>19</formula>
    </cfRule>
  </conditionalFormatting>
  <conditionalFormatting sqref="R22">
    <cfRule type="expression" dxfId="2314" priority="3243" stopIfTrue="1">
      <formula>LEN(TRIM(R22))=0</formula>
    </cfRule>
    <cfRule type="cellIs" dxfId="2313" priority="3244" stopIfTrue="1" operator="equal">
      <formula>" "</formula>
    </cfRule>
    <cfRule type="cellIs" dxfId="2312" priority="3245" stopIfTrue="1" operator="lessThan">
      <formula>19</formula>
    </cfRule>
  </conditionalFormatting>
  <conditionalFormatting sqref="R22">
    <cfRule type="expression" dxfId="2311" priority="3264" stopIfTrue="1">
      <formula>LEN(TRIM(R22))=0</formula>
    </cfRule>
  </conditionalFormatting>
  <conditionalFormatting sqref="R22">
    <cfRule type="expression" dxfId="2310" priority="3239" stopIfTrue="1">
      <formula>LEN(TRIM(R22))=0</formula>
    </cfRule>
    <cfRule type="cellIs" dxfId="2309" priority="3240" stopIfTrue="1" operator="equal">
      <formula>" "</formula>
    </cfRule>
    <cfRule type="cellIs" dxfId="2308" priority="3241" stopIfTrue="1" operator="lessThan">
      <formula>19</formula>
    </cfRule>
  </conditionalFormatting>
  <conditionalFormatting sqref="R22">
    <cfRule type="expression" dxfId="2307" priority="3242" stopIfTrue="1">
      <formula>LEN(TRIM(R22))=0</formula>
    </cfRule>
  </conditionalFormatting>
  <conditionalFormatting sqref="R22">
    <cfRule type="expression" dxfId="2306" priority="3265" stopIfTrue="1">
      <formula>LEN(TRIM(R22))=0</formula>
    </cfRule>
  </conditionalFormatting>
  <conditionalFormatting sqref="R22">
    <cfRule type="expression" dxfId="2305" priority="3235" stopIfTrue="1">
      <formula>LEN(TRIM(R22))=0</formula>
    </cfRule>
    <cfRule type="cellIs" dxfId="2304" priority="3236" stopIfTrue="1" operator="equal">
      <formula>" "</formula>
    </cfRule>
    <cfRule type="cellIs" dxfId="2303" priority="3237" stopIfTrue="1" operator="lessThan">
      <formula>19</formula>
    </cfRule>
  </conditionalFormatting>
  <conditionalFormatting sqref="R22">
    <cfRule type="expression" dxfId="2302" priority="3238" stopIfTrue="1">
      <formula>LEN(TRIM(R22))=0</formula>
    </cfRule>
  </conditionalFormatting>
  <conditionalFormatting sqref="R22">
    <cfRule type="expression" dxfId="2301" priority="3266" stopIfTrue="1">
      <formula>LEN(TRIM(R22))=0</formula>
    </cfRule>
  </conditionalFormatting>
  <conditionalFormatting sqref="R22">
    <cfRule type="expression" dxfId="2300" priority="3230" stopIfTrue="1">
      <formula>LEN(TRIM(R22))=0</formula>
    </cfRule>
    <cfRule type="cellIs" dxfId="2299" priority="3231" stopIfTrue="1" operator="equal">
      <formula>" "</formula>
    </cfRule>
    <cfRule type="cellIs" dxfId="2298" priority="3232" stopIfTrue="1" operator="lessThan">
      <formula>19</formula>
    </cfRule>
  </conditionalFormatting>
  <conditionalFormatting sqref="R22">
    <cfRule type="colorScale" priority="3229">
      <colorScale>
        <cfvo type="min"/>
        <cfvo type="max"/>
        <color rgb="FFFF7128"/>
        <color rgb="FFFFEF9C"/>
      </colorScale>
    </cfRule>
  </conditionalFormatting>
  <conditionalFormatting sqref="R22">
    <cfRule type="expression" dxfId="2297" priority="3233" stopIfTrue="1">
      <formula>LEN(TRIM(R22))=0</formula>
    </cfRule>
  </conditionalFormatting>
  <conditionalFormatting sqref="R22">
    <cfRule type="expression" dxfId="2296" priority="3234" stopIfTrue="1">
      <formula>LEN(TRIM(R22))=0</formula>
    </cfRule>
  </conditionalFormatting>
  <conditionalFormatting sqref="R22">
    <cfRule type="colorScale" priority="3267">
      <colorScale>
        <cfvo type="min"/>
        <cfvo type="max"/>
        <color rgb="FFFF7128"/>
        <color rgb="FFFFEF9C"/>
      </colorScale>
    </cfRule>
  </conditionalFormatting>
  <conditionalFormatting sqref="R25">
    <cfRule type="cellIs" dxfId="2295" priority="3165" stopIfTrue="1" operator="equal">
      <formula>$P$6</formula>
    </cfRule>
    <cfRule type="cellIs" dxfId="2294" priority="3166" stopIfTrue="1" operator="equal">
      <formula>$P$4</formula>
    </cfRule>
    <cfRule type="cellIs" dxfId="2293" priority="3167" stopIfTrue="1" operator="equal">
      <formula>$P$8</formula>
    </cfRule>
  </conditionalFormatting>
  <conditionalFormatting sqref="R25">
    <cfRule type="cellIs" dxfId="2292" priority="3168" stopIfTrue="1" operator="lessThan">
      <formula>19</formula>
    </cfRule>
    <cfRule type="cellIs" dxfId="2291" priority="3169" stopIfTrue="1" operator="between">
      <formula>49</formula>
      <formula>20</formula>
    </cfRule>
    <cfRule type="cellIs" dxfId="2290" priority="3170" stopIfTrue="1" operator="greaterThan">
      <formula>50</formula>
    </cfRule>
  </conditionalFormatting>
  <conditionalFormatting sqref="R25">
    <cfRule type="expression" dxfId="2289" priority="3171" stopIfTrue="1">
      <formula>LEN(TRIM(R25))=0</formula>
    </cfRule>
    <cfRule type="cellIs" dxfId="2288" priority="3172" stopIfTrue="1" operator="equal">
      <formula>" "</formula>
    </cfRule>
    <cfRule type="cellIs" dxfId="2287" priority="3173" stopIfTrue="1" operator="lessThan">
      <formula>19</formula>
    </cfRule>
  </conditionalFormatting>
  <conditionalFormatting sqref="R25">
    <cfRule type="expression" dxfId="2286" priority="3174" stopIfTrue="1">
      <formula>LEN(TRIM(R25))=0</formula>
    </cfRule>
    <cfRule type="cellIs" dxfId="2285" priority="3175" stopIfTrue="1" operator="equal">
      <formula>" "</formula>
    </cfRule>
    <cfRule type="cellIs" dxfId="2284" priority="3176" stopIfTrue="1" operator="lessThan">
      <formula>19</formula>
    </cfRule>
  </conditionalFormatting>
  <conditionalFormatting sqref="R25">
    <cfRule type="expression" dxfId="2283" priority="3177" stopIfTrue="1">
      <formula>LEN(TRIM(R25))=0</formula>
    </cfRule>
    <cfRule type="cellIs" dxfId="2282" priority="3178" stopIfTrue="1" operator="equal">
      <formula>" "</formula>
    </cfRule>
    <cfRule type="cellIs" dxfId="2281" priority="3179" stopIfTrue="1" operator="lessThan">
      <formula>19</formula>
    </cfRule>
  </conditionalFormatting>
  <conditionalFormatting sqref="R25">
    <cfRule type="expression" dxfId="2280" priority="3180" stopIfTrue="1">
      <formula>LEN(TRIM(R25))=0</formula>
    </cfRule>
    <cfRule type="cellIs" dxfId="2279" priority="3181" stopIfTrue="1" operator="equal">
      <formula>" "</formula>
    </cfRule>
    <cfRule type="cellIs" dxfId="2278" priority="3182" stopIfTrue="1" operator="lessThan">
      <formula>19</formula>
    </cfRule>
  </conditionalFormatting>
  <conditionalFormatting sqref="R25">
    <cfRule type="expression" dxfId="2277" priority="3162" stopIfTrue="1">
      <formula>LEN(TRIM(R25))=0</formula>
    </cfRule>
    <cfRule type="cellIs" dxfId="2276" priority="3163" stopIfTrue="1" operator="equal">
      <formula>" "</formula>
    </cfRule>
    <cfRule type="cellIs" dxfId="2275" priority="3164" stopIfTrue="1" operator="lessThan">
      <formula>19</formula>
    </cfRule>
  </conditionalFormatting>
  <conditionalFormatting sqref="R25">
    <cfRule type="expression" dxfId="2274" priority="3183" stopIfTrue="1">
      <formula>LEN(TRIM(R25))=0</formula>
    </cfRule>
  </conditionalFormatting>
  <conditionalFormatting sqref="R25">
    <cfRule type="expression" dxfId="2273" priority="3184" stopIfTrue="1">
      <formula>LEN(TRIM(R25))=0</formula>
    </cfRule>
  </conditionalFormatting>
  <conditionalFormatting sqref="R25">
    <cfRule type="expression" dxfId="2272" priority="3154" stopIfTrue="1">
      <formula>LEN(TRIM(R25))=0</formula>
    </cfRule>
    <cfRule type="cellIs" dxfId="2271" priority="3155" stopIfTrue="1" operator="equal">
      <formula>" "</formula>
    </cfRule>
    <cfRule type="cellIs" dxfId="2270" priority="3156" stopIfTrue="1" operator="lessThan">
      <formula>19</formula>
    </cfRule>
  </conditionalFormatting>
  <conditionalFormatting sqref="R25">
    <cfRule type="expression" dxfId="2269" priority="3157" stopIfTrue="1">
      <formula>LEN(TRIM(R25))=0</formula>
    </cfRule>
  </conditionalFormatting>
  <conditionalFormatting sqref="R25">
    <cfRule type="expression" dxfId="2268" priority="3185" stopIfTrue="1">
      <formula>LEN(TRIM(R25))=0</formula>
    </cfRule>
  </conditionalFormatting>
  <conditionalFormatting sqref="R25">
    <cfRule type="expression" dxfId="2267" priority="3149" stopIfTrue="1">
      <formula>LEN(TRIM(R25))=0</formula>
    </cfRule>
    <cfRule type="cellIs" dxfId="2266" priority="3150" stopIfTrue="1" operator="equal">
      <formula>" "</formula>
    </cfRule>
    <cfRule type="cellIs" dxfId="2265" priority="3151" stopIfTrue="1" operator="lessThan">
      <formula>19</formula>
    </cfRule>
  </conditionalFormatting>
  <conditionalFormatting sqref="R25">
    <cfRule type="colorScale" priority="3148">
      <colorScale>
        <cfvo type="min"/>
        <cfvo type="max"/>
        <color rgb="FFFF7128"/>
        <color rgb="FFFFEF9C"/>
      </colorScale>
    </cfRule>
  </conditionalFormatting>
  <conditionalFormatting sqref="R25">
    <cfRule type="expression" dxfId="2264" priority="3152" stopIfTrue="1">
      <formula>LEN(TRIM(R25))=0</formula>
    </cfRule>
  </conditionalFormatting>
  <conditionalFormatting sqref="R25">
    <cfRule type="expression" dxfId="2263" priority="3153" stopIfTrue="1">
      <formula>LEN(TRIM(R25))=0</formula>
    </cfRule>
  </conditionalFormatting>
  <conditionalFormatting sqref="R25">
    <cfRule type="colorScale" priority="3186">
      <colorScale>
        <cfvo type="min"/>
        <cfvo type="max"/>
        <color rgb="FFFF7128"/>
        <color rgb="FFFFEF9C"/>
      </colorScale>
    </cfRule>
  </conditionalFormatting>
  <conditionalFormatting sqref="R26">
    <cfRule type="cellIs" dxfId="2262" priority="3126" stopIfTrue="1" operator="equal">
      <formula>$P$6</formula>
    </cfRule>
    <cfRule type="cellIs" dxfId="2261" priority="3127" stopIfTrue="1" operator="equal">
      <formula>$P$4</formula>
    </cfRule>
    <cfRule type="cellIs" dxfId="2260" priority="3128" stopIfTrue="1" operator="equal">
      <formula>$P$8</formula>
    </cfRule>
  </conditionalFormatting>
  <conditionalFormatting sqref="R26">
    <cfRule type="cellIs" dxfId="2259" priority="3129" stopIfTrue="1" operator="lessThan">
      <formula>19</formula>
    </cfRule>
    <cfRule type="cellIs" dxfId="2258" priority="3130" stopIfTrue="1" operator="between">
      <formula>49</formula>
      <formula>20</formula>
    </cfRule>
    <cfRule type="cellIs" dxfId="2257" priority="3131" stopIfTrue="1" operator="greaterThan">
      <formula>50</formula>
    </cfRule>
  </conditionalFormatting>
  <conditionalFormatting sqref="R26">
    <cfRule type="expression" dxfId="2256" priority="3132" stopIfTrue="1">
      <formula>LEN(TRIM(R26))=0</formula>
    </cfRule>
    <cfRule type="cellIs" dxfId="2255" priority="3133" stopIfTrue="1" operator="equal">
      <formula>" "</formula>
    </cfRule>
    <cfRule type="cellIs" dxfId="2254" priority="3134" stopIfTrue="1" operator="lessThan">
      <formula>19</formula>
    </cfRule>
  </conditionalFormatting>
  <conditionalFormatting sqref="R26">
    <cfRule type="expression" dxfId="2253" priority="3138" stopIfTrue="1">
      <formula>LEN(TRIM(R26))=0</formula>
    </cfRule>
    <cfRule type="cellIs" dxfId="2252" priority="3139" stopIfTrue="1" operator="equal">
      <formula>" "</formula>
    </cfRule>
    <cfRule type="cellIs" dxfId="2251" priority="3140" stopIfTrue="1" operator="lessThan">
      <formula>19</formula>
    </cfRule>
  </conditionalFormatting>
  <conditionalFormatting sqref="R26">
    <cfRule type="expression" dxfId="2250" priority="3141" stopIfTrue="1">
      <formula>LEN(TRIM(R26))=0</formula>
    </cfRule>
    <cfRule type="cellIs" dxfId="2249" priority="3142" stopIfTrue="1" operator="equal">
      <formula>" "</formula>
    </cfRule>
    <cfRule type="cellIs" dxfId="2248" priority="3143" stopIfTrue="1" operator="lessThan">
      <formula>19</formula>
    </cfRule>
  </conditionalFormatting>
  <conditionalFormatting sqref="R26">
    <cfRule type="expression" dxfId="2247" priority="3123" stopIfTrue="1">
      <formula>LEN(TRIM(R26))=0</formula>
    </cfRule>
    <cfRule type="cellIs" dxfId="2246" priority="3124" stopIfTrue="1" operator="equal">
      <formula>" "</formula>
    </cfRule>
    <cfRule type="cellIs" dxfId="2245" priority="3125" stopIfTrue="1" operator="lessThan">
      <formula>19</formula>
    </cfRule>
  </conditionalFormatting>
  <conditionalFormatting sqref="R26">
    <cfRule type="expression" dxfId="2244" priority="3144" stopIfTrue="1">
      <formula>LEN(TRIM(R26))=0</formula>
    </cfRule>
  </conditionalFormatting>
  <conditionalFormatting sqref="R26">
    <cfRule type="expression" dxfId="2243" priority="3119" stopIfTrue="1">
      <formula>LEN(TRIM(R26))=0</formula>
    </cfRule>
    <cfRule type="cellIs" dxfId="2242" priority="3120" stopIfTrue="1" operator="equal">
      <formula>" "</formula>
    </cfRule>
    <cfRule type="cellIs" dxfId="2241" priority="3121" stopIfTrue="1" operator="lessThan">
      <formula>19</formula>
    </cfRule>
  </conditionalFormatting>
  <conditionalFormatting sqref="R26">
    <cfRule type="expression" dxfId="2240" priority="3122" stopIfTrue="1">
      <formula>LEN(TRIM(R26))=0</formula>
    </cfRule>
  </conditionalFormatting>
  <conditionalFormatting sqref="R26">
    <cfRule type="expression" dxfId="2239" priority="3145" stopIfTrue="1">
      <formula>LEN(TRIM(R26))=0</formula>
    </cfRule>
  </conditionalFormatting>
  <conditionalFormatting sqref="R26">
    <cfRule type="expression" dxfId="2238" priority="3115" stopIfTrue="1">
      <formula>LEN(TRIM(R26))=0</formula>
    </cfRule>
    <cfRule type="cellIs" dxfId="2237" priority="3116" stopIfTrue="1" operator="equal">
      <formula>" "</formula>
    </cfRule>
    <cfRule type="cellIs" dxfId="2236" priority="3117" stopIfTrue="1" operator="lessThan">
      <formula>19</formula>
    </cfRule>
  </conditionalFormatting>
  <conditionalFormatting sqref="R26">
    <cfRule type="expression" dxfId="2235" priority="3118" stopIfTrue="1">
      <formula>LEN(TRIM(R26))=0</formula>
    </cfRule>
  </conditionalFormatting>
  <conditionalFormatting sqref="R26">
    <cfRule type="expression" dxfId="2234" priority="3146" stopIfTrue="1">
      <formula>LEN(TRIM(R26))=0</formula>
    </cfRule>
  </conditionalFormatting>
  <conditionalFormatting sqref="R26">
    <cfRule type="expression" dxfId="2233" priority="3110" stopIfTrue="1">
      <formula>LEN(TRIM(R26))=0</formula>
    </cfRule>
    <cfRule type="cellIs" dxfId="2232" priority="3111" stopIfTrue="1" operator="equal">
      <formula>" "</formula>
    </cfRule>
    <cfRule type="cellIs" dxfId="2231" priority="3112" stopIfTrue="1" operator="lessThan">
      <formula>19</formula>
    </cfRule>
  </conditionalFormatting>
  <conditionalFormatting sqref="R26">
    <cfRule type="colorScale" priority="3109">
      <colorScale>
        <cfvo type="min"/>
        <cfvo type="max"/>
        <color rgb="FFFF7128"/>
        <color rgb="FFFFEF9C"/>
      </colorScale>
    </cfRule>
  </conditionalFormatting>
  <conditionalFormatting sqref="R26">
    <cfRule type="expression" dxfId="2230" priority="3113" stopIfTrue="1">
      <formula>LEN(TRIM(R26))=0</formula>
    </cfRule>
  </conditionalFormatting>
  <conditionalFormatting sqref="R26">
    <cfRule type="expression" dxfId="2229" priority="3114" stopIfTrue="1">
      <formula>LEN(TRIM(R26))=0</formula>
    </cfRule>
  </conditionalFormatting>
  <conditionalFormatting sqref="R26">
    <cfRule type="colorScale" priority="3147">
      <colorScale>
        <cfvo type="min"/>
        <cfvo type="max"/>
        <color rgb="FFFF7128"/>
        <color rgb="FFFFEF9C"/>
      </colorScale>
    </cfRule>
  </conditionalFormatting>
  <conditionalFormatting sqref="R27">
    <cfRule type="cellIs" dxfId="2228" priority="3087" stopIfTrue="1" operator="equal">
      <formula>$P$6</formula>
    </cfRule>
    <cfRule type="cellIs" dxfId="2227" priority="3088" stopIfTrue="1" operator="equal">
      <formula>$P$4</formula>
    </cfRule>
    <cfRule type="cellIs" dxfId="2226" priority="3089" stopIfTrue="1" operator="equal">
      <formula>$P$8</formula>
    </cfRule>
  </conditionalFormatting>
  <conditionalFormatting sqref="R27">
    <cfRule type="cellIs" dxfId="2225" priority="3090" stopIfTrue="1" operator="lessThan">
      <formula>19</formula>
    </cfRule>
    <cfRule type="cellIs" dxfId="2224" priority="3091" stopIfTrue="1" operator="between">
      <formula>49</formula>
      <formula>20</formula>
    </cfRule>
    <cfRule type="cellIs" dxfId="2223" priority="3092" stopIfTrue="1" operator="greaterThan">
      <formula>50</formula>
    </cfRule>
  </conditionalFormatting>
  <conditionalFormatting sqref="R27">
    <cfRule type="expression" dxfId="2222" priority="3096" stopIfTrue="1">
      <formula>LEN(TRIM(R27))=0</formula>
    </cfRule>
    <cfRule type="cellIs" dxfId="2221" priority="3097" stopIfTrue="1" operator="equal">
      <formula>" "</formula>
    </cfRule>
    <cfRule type="cellIs" dxfId="2220" priority="3098" stopIfTrue="1" operator="lessThan">
      <formula>19</formula>
    </cfRule>
  </conditionalFormatting>
  <conditionalFormatting sqref="R27">
    <cfRule type="expression" dxfId="2219" priority="3099" stopIfTrue="1">
      <formula>LEN(TRIM(R27))=0</formula>
    </cfRule>
    <cfRule type="cellIs" dxfId="2218" priority="3100" stopIfTrue="1" operator="equal">
      <formula>" "</formula>
    </cfRule>
    <cfRule type="cellIs" dxfId="2217" priority="3101" stopIfTrue="1" operator="lessThan">
      <formula>19</formula>
    </cfRule>
  </conditionalFormatting>
  <conditionalFormatting sqref="R27">
    <cfRule type="expression" dxfId="2216" priority="3102" stopIfTrue="1">
      <formula>LEN(TRIM(R27))=0</formula>
    </cfRule>
    <cfRule type="cellIs" dxfId="2215" priority="3103" stopIfTrue="1" operator="equal">
      <formula>" "</formula>
    </cfRule>
    <cfRule type="cellIs" dxfId="2214" priority="3104" stopIfTrue="1" operator="lessThan">
      <formula>19</formula>
    </cfRule>
  </conditionalFormatting>
  <conditionalFormatting sqref="R27">
    <cfRule type="expression" dxfId="2213" priority="3084" stopIfTrue="1">
      <formula>LEN(TRIM(R27))=0</formula>
    </cfRule>
    <cfRule type="cellIs" dxfId="2212" priority="3085" stopIfTrue="1" operator="equal">
      <formula>" "</formula>
    </cfRule>
    <cfRule type="cellIs" dxfId="2211" priority="3086" stopIfTrue="1" operator="lessThan">
      <formula>19</formula>
    </cfRule>
  </conditionalFormatting>
  <conditionalFormatting sqref="R27">
    <cfRule type="expression" dxfId="2210" priority="3105" stopIfTrue="1">
      <formula>LEN(TRIM(R27))=0</formula>
    </cfRule>
  </conditionalFormatting>
  <conditionalFormatting sqref="R27">
    <cfRule type="expression" dxfId="2209" priority="3080" stopIfTrue="1">
      <formula>LEN(TRIM(R27))=0</formula>
    </cfRule>
    <cfRule type="cellIs" dxfId="2208" priority="3081" stopIfTrue="1" operator="equal">
      <formula>" "</formula>
    </cfRule>
    <cfRule type="cellIs" dxfId="2207" priority="3082" stopIfTrue="1" operator="lessThan">
      <formula>19</formula>
    </cfRule>
  </conditionalFormatting>
  <conditionalFormatting sqref="R27">
    <cfRule type="expression" dxfId="2206" priority="3083" stopIfTrue="1">
      <formula>LEN(TRIM(R27))=0</formula>
    </cfRule>
  </conditionalFormatting>
  <conditionalFormatting sqref="R27">
    <cfRule type="expression" dxfId="2205" priority="3106" stopIfTrue="1">
      <formula>LEN(TRIM(R27))=0</formula>
    </cfRule>
  </conditionalFormatting>
  <conditionalFormatting sqref="R27">
    <cfRule type="expression" dxfId="2204" priority="3076" stopIfTrue="1">
      <formula>LEN(TRIM(R27))=0</formula>
    </cfRule>
    <cfRule type="cellIs" dxfId="2203" priority="3077" stopIfTrue="1" operator="equal">
      <formula>" "</formula>
    </cfRule>
    <cfRule type="cellIs" dxfId="2202" priority="3078" stopIfTrue="1" operator="lessThan">
      <formula>19</formula>
    </cfRule>
  </conditionalFormatting>
  <conditionalFormatting sqref="R27">
    <cfRule type="expression" dxfId="2201" priority="3079" stopIfTrue="1">
      <formula>LEN(TRIM(R27))=0</formula>
    </cfRule>
  </conditionalFormatting>
  <conditionalFormatting sqref="R27">
    <cfRule type="expression" dxfId="2200" priority="3107" stopIfTrue="1">
      <formula>LEN(TRIM(R27))=0</formula>
    </cfRule>
  </conditionalFormatting>
  <conditionalFormatting sqref="R27">
    <cfRule type="expression" dxfId="2199" priority="3071" stopIfTrue="1">
      <formula>LEN(TRIM(R27))=0</formula>
    </cfRule>
    <cfRule type="cellIs" dxfId="2198" priority="3072" stopIfTrue="1" operator="equal">
      <formula>" "</formula>
    </cfRule>
    <cfRule type="cellIs" dxfId="2197" priority="3073" stopIfTrue="1" operator="lessThan">
      <formula>19</formula>
    </cfRule>
  </conditionalFormatting>
  <conditionalFormatting sqref="R27">
    <cfRule type="colorScale" priority="3070">
      <colorScale>
        <cfvo type="min"/>
        <cfvo type="max"/>
        <color rgb="FFFF7128"/>
        <color rgb="FFFFEF9C"/>
      </colorScale>
    </cfRule>
  </conditionalFormatting>
  <conditionalFormatting sqref="R27">
    <cfRule type="expression" dxfId="2196" priority="3074" stopIfTrue="1">
      <formula>LEN(TRIM(R27))=0</formula>
    </cfRule>
  </conditionalFormatting>
  <conditionalFormatting sqref="R27">
    <cfRule type="expression" dxfId="2195" priority="3075" stopIfTrue="1">
      <formula>LEN(TRIM(R27))=0</formula>
    </cfRule>
  </conditionalFormatting>
  <conditionalFormatting sqref="R27">
    <cfRule type="colorScale" priority="3108">
      <colorScale>
        <cfvo type="min"/>
        <cfvo type="max"/>
        <color rgb="FFFF7128"/>
        <color rgb="FFFFEF9C"/>
      </colorScale>
    </cfRule>
  </conditionalFormatting>
  <conditionalFormatting sqref="R28">
    <cfRule type="cellIs" dxfId="2194" priority="3048" stopIfTrue="1" operator="equal">
      <formula>$P$6</formula>
    </cfRule>
    <cfRule type="cellIs" dxfId="2193" priority="3049" stopIfTrue="1" operator="equal">
      <formula>$P$4</formula>
    </cfRule>
    <cfRule type="cellIs" dxfId="2192" priority="3050" stopIfTrue="1" operator="equal">
      <formula>$P$8</formula>
    </cfRule>
  </conditionalFormatting>
  <conditionalFormatting sqref="R28">
    <cfRule type="cellIs" dxfId="2191" priority="3051" stopIfTrue="1" operator="lessThan">
      <formula>19</formula>
    </cfRule>
    <cfRule type="cellIs" dxfId="2190" priority="3052" stopIfTrue="1" operator="between">
      <formula>49</formula>
      <formula>20</formula>
    </cfRule>
    <cfRule type="cellIs" dxfId="2189" priority="3053" stopIfTrue="1" operator="greaterThan">
      <formula>50</formula>
    </cfRule>
  </conditionalFormatting>
  <conditionalFormatting sqref="R28">
    <cfRule type="expression" dxfId="2188" priority="3054" stopIfTrue="1">
      <formula>LEN(TRIM(R28))=0</formula>
    </cfRule>
    <cfRule type="cellIs" dxfId="2187" priority="3055" stopIfTrue="1" operator="equal">
      <formula>" "</formula>
    </cfRule>
    <cfRule type="cellIs" dxfId="2186" priority="3056" stopIfTrue="1" operator="lessThan">
      <formula>19</formula>
    </cfRule>
  </conditionalFormatting>
  <conditionalFormatting sqref="R28">
    <cfRule type="expression" dxfId="2185" priority="3057" stopIfTrue="1">
      <formula>LEN(TRIM(R28))=0</formula>
    </cfRule>
    <cfRule type="cellIs" dxfId="2184" priority="3058" stopIfTrue="1" operator="equal">
      <formula>" "</formula>
    </cfRule>
    <cfRule type="cellIs" dxfId="2183" priority="3059" stopIfTrue="1" operator="lessThan">
      <formula>19</formula>
    </cfRule>
  </conditionalFormatting>
  <conditionalFormatting sqref="R28">
    <cfRule type="expression" dxfId="2182" priority="3060" stopIfTrue="1">
      <formula>LEN(TRIM(R28))=0</formula>
    </cfRule>
    <cfRule type="cellIs" dxfId="2181" priority="3061" stopIfTrue="1" operator="equal">
      <formula>" "</formula>
    </cfRule>
    <cfRule type="cellIs" dxfId="2180" priority="3062" stopIfTrue="1" operator="lessThan">
      <formula>19</formula>
    </cfRule>
  </conditionalFormatting>
  <conditionalFormatting sqref="R28">
    <cfRule type="expression" dxfId="2179" priority="3063" stopIfTrue="1">
      <formula>LEN(TRIM(R28))=0</formula>
    </cfRule>
    <cfRule type="cellIs" dxfId="2178" priority="3064" stopIfTrue="1" operator="equal">
      <formula>" "</formula>
    </cfRule>
    <cfRule type="cellIs" dxfId="2177" priority="3065" stopIfTrue="1" operator="lessThan">
      <formula>19</formula>
    </cfRule>
  </conditionalFormatting>
  <conditionalFormatting sqref="R28">
    <cfRule type="expression" dxfId="2176" priority="3045" stopIfTrue="1">
      <formula>LEN(TRIM(R28))=0</formula>
    </cfRule>
    <cfRule type="cellIs" dxfId="2175" priority="3046" stopIfTrue="1" operator="equal">
      <formula>" "</formula>
    </cfRule>
    <cfRule type="cellIs" dxfId="2174" priority="3047" stopIfTrue="1" operator="lessThan">
      <formula>19</formula>
    </cfRule>
  </conditionalFormatting>
  <conditionalFormatting sqref="R28">
    <cfRule type="expression" dxfId="2173" priority="3066" stopIfTrue="1">
      <formula>LEN(TRIM(R28))=0</formula>
    </cfRule>
  </conditionalFormatting>
  <conditionalFormatting sqref="R28">
    <cfRule type="expression" dxfId="2172" priority="3041" stopIfTrue="1">
      <formula>LEN(TRIM(R28))=0</formula>
    </cfRule>
    <cfRule type="cellIs" dxfId="2171" priority="3042" stopIfTrue="1" operator="equal">
      <formula>" "</formula>
    </cfRule>
    <cfRule type="cellIs" dxfId="2170" priority="3043" stopIfTrue="1" operator="lessThan">
      <formula>19</formula>
    </cfRule>
  </conditionalFormatting>
  <conditionalFormatting sqref="R28">
    <cfRule type="expression" dxfId="2169" priority="3044" stopIfTrue="1">
      <formula>LEN(TRIM(R28))=0</formula>
    </cfRule>
  </conditionalFormatting>
  <conditionalFormatting sqref="R28">
    <cfRule type="expression" dxfId="2168" priority="3067" stopIfTrue="1">
      <formula>LEN(TRIM(R28))=0</formula>
    </cfRule>
  </conditionalFormatting>
  <conditionalFormatting sqref="R28">
    <cfRule type="expression" dxfId="2167" priority="3037" stopIfTrue="1">
      <formula>LEN(TRIM(R28))=0</formula>
    </cfRule>
    <cfRule type="cellIs" dxfId="2166" priority="3038" stopIfTrue="1" operator="equal">
      <formula>" "</formula>
    </cfRule>
    <cfRule type="cellIs" dxfId="2165" priority="3039" stopIfTrue="1" operator="lessThan">
      <formula>19</formula>
    </cfRule>
  </conditionalFormatting>
  <conditionalFormatting sqref="R28">
    <cfRule type="expression" dxfId="2164" priority="3040" stopIfTrue="1">
      <formula>LEN(TRIM(R28))=0</formula>
    </cfRule>
  </conditionalFormatting>
  <conditionalFormatting sqref="R28">
    <cfRule type="expression" dxfId="2163" priority="3068" stopIfTrue="1">
      <formula>LEN(TRIM(R28))=0</formula>
    </cfRule>
  </conditionalFormatting>
  <conditionalFormatting sqref="R28">
    <cfRule type="expression" dxfId="2162" priority="3032" stopIfTrue="1">
      <formula>LEN(TRIM(R28))=0</formula>
    </cfRule>
    <cfRule type="cellIs" dxfId="2161" priority="3033" stopIfTrue="1" operator="equal">
      <formula>" "</formula>
    </cfRule>
    <cfRule type="cellIs" dxfId="2160" priority="3034" stopIfTrue="1" operator="lessThan">
      <formula>19</formula>
    </cfRule>
  </conditionalFormatting>
  <conditionalFormatting sqref="R28">
    <cfRule type="colorScale" priority="3031">
      <colorScale>
        <cfvo type="min"/>
        <cfvo type="max"/>
        <color rgb="FFFF7128"/>
        <color rgb="FFFFEF9C"/>
      </colorScale>
    </cfRule>
  </conditionalFormatting>
  <conditionalFormatting sqref="R28">
    <cfRule type="expression" dxfId="2159" priority="3035" stopIfTrue="1">
      <formula>LEN(TRIM(R28))=0</formula>
    </cfRule>
  </conditionalFormatting>
  <conditionalFormatting sqref="R28">
    <cfRule type="expression" dxfId="2158" priority="3036" stopIfTrue="1">
      <formula>LEN(TRIM(R28))=0</formula>
    </cfRule>
  </conditionalFormatting>
  <conditionalFormatting sqref="R28">
    <cfRule type="colorScale" priority="3069">
      <colorScale>
        <cfvo type="min"/>
        <cfvo type="max"/>
        <color rgb="FFFF7128"/>
        <color rgb="FFFFEF9C"/>
      </colorScale>
    </cfRule>
  </conditionalFormatting>
  <conditionalFormatting sqref="R51">
    <cfRule type="expression" dxfId="2157" priority="2936" stopIfTrue="1">
      <formula>LEN(TRIM(R51))=0</formula>
    </cfRule>
    <cfRule type="cellIs" dxfId="2156" priority="2937" stopIfTrue="1" operator="equal">
      <formula>" "</formula>
    </cfRule>
    <cfRule type="cellIs" dxfId="2155" priority="2938" stopIfTrue="1" operator="lessThan">
      <formula>19</formula>
    </cfRule>
  </conditionalFormatting>
  <conditionalFormatting sqref="R51">
    <cfRule type="cellIs" dxfId="2154" priority="2927" stopIfTrue="1" operator="equal">
      <formula>$P$6</formula>
    </cfRule>
    <cfRule type="cellIs" dxfId="2153" priority="2928" stopIfTrue="1" operator="equal">
      <formula>$P$4</formula>
    </cfRule>
    <cfRule type="cellIs" dxfId="2152" priority="2929" stopIfTrue="1" operator="equal">
      <formula>$P$8</formula>
    </cfRule>
  </conditionalFormatting>
  <conditionalFormatting sqref="R51">
    <cfRule type="cellIs" dxfId="2151" priority="2930" stopIfTrue="1" operator="lessThan">
      <formula>19</formula>
    </cfRule>
    <cfRule type="cellIs" dxfId="2150" priority="2931" stopIfTrue="1" operator="between">
      <formula>49</formula>
      <formula>20</formula>
    </cfRule>
    <cfRule type="cellIs" dxfId="2149" priority="2932" stopIfTrue="1" operator="greaterThan">
      <formula>50</formula>
    </cfRule>
  </conditionalFormatting>
  <conditionalFormatting sqref="R51">
    <cfRule type="expression" dxfId="2148" priority="2933" stopIfTrue="1">
      <formula>LEN(TRIM(R51))=0</formula>
    </cfRule>
    <cfRule type="cellIs" dxfId="2147" priority="2934" stopIfTrue="1" operator="equal">
      <formula>" "</formula>
    </cfRule>
    <cfRule type="cellIs" dxfId="2146" priority="2935" stopIfTrue="1" operator="lessThan">
      <formula>19</formula>
    </cfRule>
  </conditionalFormatting>
  <conditionalFormatting sqref="R51">
    <cfRule type="expression" dxfId="2145" priority="2939" stopIfTrue="1">
      <formula>LEN(TRIM(R51))=0</formula>
    </cfRule>
    <cfRule type="cellIs" dxfId="2144" priority="2940" stopIfTrue="1" operator="equal">
      <formula>" "</formula>
    </cfRule>
    <cfRule type="cellIs" dxfId="2143" priority="2941" stopIfTrue="1" operator="lessThan">
      <formula>19</formula>
    </cfRule>
  </conditionalFormatting>
  <conditionalFormatting sqref="R51">
    <cfRule type="expression" dxfId="2142" priority="2942" stopIfTrue="1">
      <formula>LEN(TRIM(R51))=0</formula>
    </cfRule>
    <cfRule type="cellIs" dxfId="2141" priority="2943" stopIfTrue="1" operator="equal">
      <formula>" "</formula>
    </cfRule>
    <cfRule type="cellIs" dxfId="2140" priority="2944" stopIfTrue="1" operator="lessThan">
      <formula>19</formula>
    </cfRule>
  </conditionalFormatting>
  <conditionalFormatting sqref="R51">
    <cfRule type="expression" dxfId="2139" priority="2924" stopIfTrue="1">
      <formula>LEN(TRIM(R51))=0</formula>
    </cfRule>
    <cfRule type="cellIs" dxfId="2138" priority="2925" stopIfTrue="1" operator="equal">
      <formula>" "</formula>
    </cfRule>
    <cfRule type="cellIs" dxfId="2137" priority="2926" stopIfTrue="1" operator="lessThan">
      <formula>19</formula>
    </cfRule>
  </conditionalFormatting>
  <conditionalFormatting sqref="R51">
    <cfRule type="expression" dxfId="2136" priority="2945" stopIfTrue="1">
      <formula>LEN(TRIM(R51))=0</formula>
    </cfRule>
  </conditionalFormatting>
  <conditionalFormatting sqref="R51">
    <cfRule type="expression" dxfId="2135" priority="2920" stopIfTrue="1">
      <formula>LEN(TRIM(R51))=0</formula>
    </cfRule>
    <cfRule type="cellIs" dxfId="2134" priority="2921" stopIfTrue="1" operator="equal">
      <formula>" "</formula>
    </cfRule>
    <cfRule type="cellIs" dxfId="2133" priority="2922" stopIfTrue="1" operator="lessThan">
      <formula>19</formula>
    </cfRule>
  </conditionalFormatting>
  <conditionalFormatting sqref="R51">
    <cfRule type="expression" dxfId="2132" priority="2923" stopIfTrue="1">
      <formula>LEN(TRIM(R51))=0</formula>
    </cfRule>
  </conditionalFormatting>
  <conditionalFormatting sqref="R51">
    <cfRule type="expression" dxfId="2131" priority="2946" stopIfTrue="1">
      <formula>LEN(TRIM(R51))=0</formula>
    </cfRule>
  </conditionalFormatting>
  <conditionalFormatting sqref="R51">
    <cfRule type="expression" dxfId="2130" priority="2916" stopIfTrue="1">
      <formula>LEN(TRIM(R51))=0</formula>
    </cfRule>
    <cfRule type="cellIs" dxfId="2129" priority="2917" stopIfTrue="1" operator="equal">
      <formula>" "</formula>
    </cfRule>
    <cfRule type="cellIs" dxfId="2128" priority="2918" stopIfTrue="1" operator="lessThan">
      <formula>19</formula>
    </cfRule>
  </conditionalFormatting>
  <conditionalFormatting sqref="R51">
    <cfRule type="expression" dxfId="2127" priority="2919" stopIfTrue="1">
      <formula>LEN(TRIM(R51))=0</formula>
    </cfRule>
  </conditionalFormatting>
  <conditionalFormatting sqref="R51">
    <cfRule type="expression" dxfId="2126" priority="2947" stopIfTrue="1">
      <formula>LEN(TRIM(R51))=0</formula>
    </cfRule>
  </conditionalFormatting>
  <conditionalFormatting sqref="R51">
    <cfRule type="colorScale" priority="2948">
      <colorScale>
        <cfvo type="min"/>
        <cfvo type="max"/>
        <color rgb="FFFF7128"/>
        <color rgb="FFFFEF9C"/>
      </colorScale>
    </cfRule>
  </conditionalFormatting>
  <conditionalFormatting sqref="R66">
    <cfRule type="cellIs" dxfId="2125" priority="2907" stopIfTrue="1" operator="equal">
      <formula>$P$6</formula>
    </cfRule>
    <cfRule type="cellIs" dxfId="2124" priority="2908" stopIfTrue="1" operator="equal">
      <formula>$P$4</formula>
    </cfRule>
    <cfRule type="cellIs" dxfId="2123" priority="2909" stopIfTrue="1" operator="equal">
      <formula>$P$8</formula>
    </cfRule>
  </conditionalFormatting>
  <conditionalFormatting sqref="R66">
    <cfRule type="expression" dxfId="2122" priority="2910" stopIfTrue="1">
      <formula>LEN(TRIM(R66))=0</formula>
    </cfRule>
    <cfRule type="cellIs" dxfId="2121" priority="2911" stopIfTrue="1" operator="equal">
      <formula>" "</formula>
    </cfRule>
    <cfRule type="cellIs" dxfId="2120" priority="2912" stopIfTrue="1" operator="lessThan">
      <formula>19</formula>
    </cfRule>
  </conditionalFormatting>
  <conditionalFormatting sqref="R66">
    <cfRule type="expression" dxfId="2119" priority="2913" stopIfTrue="1">
      <formula>LEN(TRIM(R66))=0</formula>
    </cfRule>
  </conditionalFormatting>
  <conditionalFormatting sqref="R66">
    <cfRule type="expression" dxfId="2118" priority="2914" stopIfTrue="1">
      <formula>LEN(TRIM(R66))=0</formula>
    </cfRule>
  </conditionalFormatting>
  <conditionalFormatting sqref="R66">
    <cfRule type="colorScale" priority="2915">
      <colorScale>
        <cfvo type="min"/>
        <cfvo type="max"/>
        <color rgb="FFFF7128"/>
        <color rgb="FFFFEF9C"/>
      </colorScale>
    </cfRule>
  </conditionalFormatting>
  <conditionalFormatting sqref="R52">
    <cfRule type="cellIs" dxfId="2117" priority="2885" stopIfTrue="1" operator="equal">
      <formula>$P$6</formula>
    </cfRule>
    <cfRule type="cellIs" dxfId="2116" priority="2886" stopIfTrue="1" operator="equal">
      <formula>$P$4</formula>
    </cfRule>
    <cfRule type="cellIs" dxfId="2115" priority="2887" stopIfTrue="1" operator="equal">
      <formula>$P$8</formula>
    </cfRule>
  </conditionalFormatting>
  <conditionalFormatting sqref="R52">
    <cfRule type="cellIs" dxfId="2114" priority="2888" stopIfTrue="1" operator="lessThan">
      <formula>19</formula>
    </cfRule>
    <cfRule type="cellIs" dxfId="2113" priority="2889" stopIfTrue="1" operator="between">
      <formula>49</formula>
      <formula>20</formula>
    </cfRule>
    <cfRule type="cellIs" dxfId="2112" priority="2890" stopIfTrue="1" operator="greaterThan">
      <formula>50</formula>
    </cfRule>
  </conditionalFormatting>
  <conditionalFormatting sqref="R52">
    <cfRule type="expression" dxfId="2111" priority="2891" stopIfTrue="1">
      <formula>LEN(TRIM(R52))=0</formula>
    </cfRule>
    <cfRule type="cellIs" dxfId="2110" priority="2892" stopIfTrue="1" operator="equal">
      <formula>" "</formula>
    </cfRule>
    <cfRule type="cellIs" dxfId="2109" priority="2893" stopIfTrue="1" operator="lessThan">
      <formula>19</formula>
    </cfRule>
  </conditionalFormatting>
  <conditionalFormatting sqref="R52">
    <cfRule type="expression" dxfId="2108" priority="2894" stopIfTrue="1">
      <formula>LEN(TRIM(R52))=0</formula>
    </cfRule>
    <cfRule type="cellIs" dxfId="2107" priority="2895" stopIfTrue="1" operator="equal">
      <formula>" "</formula>
    </cfRule>
    <cfRule type="cellIs" dxfId="2106" priority="2896" stopIfTrue="1" operator="lessThan">
      <formula>19</formula>
    </cfRule>
  </conditionalFormatting>
  <conditionalFormatting sqref="R52">
    <cfRule type="expression" dxfId="2105" priority="2897" stopIfTrue="1">
      <formula>LEN(TRIM(R52))=0</formula>
    </cfRule>
    <cfRule type="cellIs" dxfId="2104" priority="2898" stopIfTrue="1" operator="equal">
      <formula>" "</formula>
    </cfRule>
    <cfRule type="cellIs" dxfId="2103" priority="2899" stopIfTrue="1" operator="lessThan">
      <formula>19</formula>
    </cfRule>
  </conditionalFormatting>
  <conditionalFormatting sqref="R52">
    <cfRule type="expression" dxfId="2102" priority="2900" stopIfTrue="1">
      <formula>LEN(TRIM(R52))=0</formula>
    </cfRule>
    <cfRule type="cellIs" dxfId="2101" priority="2901" stopIfTrue="1" operator="equal">
      <formula>" "</formula>
    </cfRule>
    <cfRule type="cellIs" dxfId="2100" priority="2902" stopIfTrue="1" operator="lessThan">
      <formula>19</formula>
    </cfRule>
  </conditionalFormatting>
  <conditionalFormatting sqref="R52">
    <cfRule type="expression" dxfId="2099" priority="2882" stopIfTrue="1">
      <formula>LEN(TRIM(R52))=0</formula>
    </cfRule>
    <cfRule type="cellIs" dxfId="2098" priority="2883" stopIfTrue="1" operator="equal">
      <formula>" "</formula>
    </cfRule>
    <cfRule type="cellIs" dxfId="2097" priority="2884" stopIfTrue="1" operator="lessThan">
      <formula>19</formula>
    </cfRule>
  </conditionalFormatting>
  <conditionalFormatting sqref="R52">
    <cfRule type="expression" dxfId="2096" priority="2903" stopIfTrue="1">
      <formula>LEN(TRIM(R52))=0</formula>
    </cfRule>
  </conditionalFormatting>
  <conditionalFormatting sqref="R52">
    <cfRule type="expression" dxfId="2095" priority="2878" stopIfTrue="1">
      <formula>LEN(TRIM(R52))=0</formula>
    </cfRule>
    <cfRule type="cellIs" dxfId="2094" priority="2879" stopIfTrue="1" operator="equal">
      <formula>" "</formula>
    </cfRule>
    <cfRule type="cellIs" dxfId="2093" priority="2880" stopIfTrue="1" operator="lessThan">
      <formula>19</formula>
    </cfRule>
  </conditionalFormatting>
  <conditionalFormatting sqref="R52">
    <cfRule type="expression" dxfId="2092" priority="2881" stopIfTrue="1">
      <formula>LEN(TRIM(R52))=0</formula>
    </cfRule>
  </conditionalFormatting>
  <conditionalFormatting sqref="R52">
    <cfRule type="expression" dxfId="2091" priority="2904" stopIfTrue="1">
      <formula>LEN(TRIM(R52))=0</formula>
    </cfRule>
  </conditionalFormatting>
  <conditionalFormatting sqref="R52">
    <cfRule type="expression" dxfId="2090" priority="2874" stopIfTrue="1">
      <formula>LEN(TRIM(R52))=0</formula>
    </cfRule>
    <cfRule type="cellIs" dxfId="2089" priority="2875" stopIfTrue="1" operator="equal">
      <formula>" "</formula>
    </cfRule>
    <cfRule type="cellIs" dxfId="2088" priority="2876" stopIfTrue="1" operator="lessThan">
      <formula>19</formula>
    </cfRule>
  </conditionalFormatting>
  <conditionalFormatting sqref="R52">
    <cfRule type="expression" dxfId="2087" priority="2877" stopIfTrue="1">
      <formula>LEN(TRIM(R52))=0</formula>
    </cfRule>
  </conditionalFormatting>
  <conditionalFormatting sqref="R52">
    <cfRule type="expression" dxfId="2086" priority="2905" stopIfTrue="1">
      <formula>LEN(TRIM(R52))=0</formula>
    </cfRule>
  </conditionalFormatting>
  <conditionalFormatting sqref="R52">
    <cfRule type="colorScale" priority="2906">
      <colorScale>
        <cfvo type="min"/>
        <cfvo type="max"/>
        <color rgb="FFFF7128"/>
        <color rgb="FFFFEF9C"/>
      </colorScale>
    </cfRule>
  </conditionalFormatting>
  <conditionalFormatting sqref="R76">
    <cfRule type="cellIs" dxfId="2085" priority="2618" stopIfTrue="1" operator="equal">
      <formula>$P$6</formula>
    </cfRule>
    <cfRule type="cellIs" dxfId="2084" priority="2619" stopIfTrue="1" operator="equal">
      <formula>$P$4</formula>
    </cfRule>
    <cfRule type="cellIs" dxfId="2083" priority="2620" stopIfTrue="1" operator="equal">
      <formula>$P$8</formula>
    </cfRule>
  </conditionalFormatting>
  <conditionalFormatting sqref="R76">
    <cfRule type="expression" dxfId="2082" priority="2621" stopIfTrue="1">
      <formula>LEN(TRIM(R76))=0</formula>
    </cfRule>
    <cfRule type="cellIs" dxfId="2081" priority="2622" stopIfTrue="1" operator="equal">
      <formula>" "</formula>
    </cfRule>
    <cfRule type="cellIs" dxfId="2080" priority="2623" stopIfTrue="1" operator="lessThan">
      <formula>19</formula>
    </cfRule>
  </conditionalFormatting>
  <conditionalFormatting sqref="R76">
    <cfRule type="colorScale" priority="2617">
      <colorScale>
        <cfvo type="min"/>
        <cfvo type="max"/>
        <color rgb="FFFF7128"/>
        <color rgb="FFFFEF9C"/>
      </colorScale>
    </cfRule>
  </conditionalFormatting>
  <conditionalFormatting sqref="R76">
    <cfRule type="expression" dxfId="2079" priority="2624" stopIfTrue="1">
      <formula>LEN(TRIM(R76))=0</formula>
    </cfRule>
  </conditionalFormatting>
  <conditionalFormatting sqref="R76">
    <cfRule type="expression" dxfId="2078" priority="2625" stopIfTrue="1">
      <formula>LEN(TRIM(R76))=0</formula>
    </cfRule>
  </conditionalFormatting>
  <conditionalFormatting sqref="R37">
    <cfRule type="cellIs" dxfId="2077" priority="2600" stopIfTrue="1" operator="equal">
      <formula>$P$6</formula>
    </cfRule>
    <cfRule type="cellIs" dxfId="2076" priority="2601" stopIfTrue="1" operator="equal">
      <formula>$P$4</formula>
    </cfRule>
    <cfRule type="cellIs" dxfId="2075" priority="2602" stopIfTrue="1" operator="equal">
      <formula>$P$8</formula>
    </cfRule>
  </conditionalFormatting>
  <conditionalFormatting sqref="R37">
    <cfRule type="expression" dxfId="2074" priority="2603" stopIfTrue="1">
      <formula>LEN(TRIM(R37))=0</formula>
    </cfRule>
    <cfRule type="cellIs" dxfId="2073" priority="2604" stopIfTrue="1" operator="equal">
      <formula>" "</formula>
    </cfRule>
    <cfRule type="cellIs" dxfId="2072" priority="2605" stopIfTrue="1" operator="lessThan">
      <formula>19</formula>
    </cfRule>
  </conditionalFormatting>
  <conditionalFormatting sqref="R37">
    <cfRule type="colorScale" priority="2599">
      <colorScale>
        <cfvo type="min"/>
        <cfvo type="max"/>
        <color rgb="FFFF7128"/>
        <color rgb="FFFFEF9C"/>
      </colorScale>
    </cfRule>
  </conditionalFormatting>
  <conditionalFormatting sqref="R37">
    <cfRule type="expression" dxfId="2071" priority="2606" stopIfTrue="1">
      <formula>LEN(TRIM(R37))=0</formula>
    </cfRule>
  </conditionalFormatting>
  <conditionalFormatting sqref="R37">
    <cfRule type="expression" dxfId="2070" priority="2607" stopIfTrue="1">
      <formula>LEN(TRIM(R37))=0</formula>
    </cfRule>
  </conditionalFormatting>
  <conditionalFormatting sqref="R39">
    <cfRule type="cellIs" dxfId="2069" priority="2590" stopIfTrue="1" operator="equal">
      <formula>$P$6</formula>
    </cfRule>
    <cfRule type="cellIs" dxfId="2068" priority="2591" stopIfTrue="1" operator="equal">
      <formula>$P$4</formula>
    </cfRule>
    <cfRule type="cellIs" dxfId="2067" priority="2592" stopIfTrue="1" operator="equal">
      <formula>$P$8</formula>
    </cfRule>
  </conditionalFormatting>
  <conditionalFormatting sqref="R39">
    <cfRule type="expression" dxfId="2066" priority="2593" stopIfTrue="1">
      <formula>LEN(TRIM(R39))=0</formula>
    </cfRule>
    <cfRule type="cellIs" dxfId="2065" priority="2594" stopIfTrue="1" operator="equal">
      <formula>" "</formula>
    </cfRule>
    <cfRule type="cellIs" dxfId="2064" priority="2595" stopIfTrue="1" operator="lessThan">
      <formula>19</formula>
    </cfRule>
  </conditionalFormatting>
  <conditionalFormatting sqref="R39">
    <cfRule type="expression" dxfId="2063" priority="2596" stopIfTrue="1">
      <formula>LEN(TRIM(R39))=0</formula>
    </cfRule>
  </conditionalFormatting>
  <conditionalFormatting sqref="R39">
    <cfRule type="expression" dxfId="2062" priority="2597" stopIfTrue="1">
      <formula>LEN(TRIM(R39))=0</formula>
    </cfRule>
  </conditionalFormatting>
  <conditionalFormatting sqref="R39">
    <cfRule type="colorScale" priority="2598">
      <colorScale>
        <cfvo type="min"/>
        <cfvo type="max"/>
        <color rgb="FFFF7128"/>
        <color rgb="FFFFEF9C"/>
      </colorScale>
    </cfRule>
  </conditionalFormatting>
  <conditionalFormatting sqref="R40">
    <cfRule type="cellIs" dxfId="2061" priority="2581" stopIfTrue="1" operator="equal">
      <formula>$P$6</formula>
    </cfRule>
    <cfRule type="cellIs" dxfId="2060" priority="2582" stopIfTrue="1" operator="equal">
      <formula>$P$4</formula>
    </cfRule>
    <cfRule type="cellIs" dxfId="2059" priority="2583" stopIfTrue="1" operator="equal">
      <formula>$P$8</formula>
    </cfRule>
  </conditionalFormatting>
  <conditionalFormatting sqref="R40">
    <cfRule type="expression" dxfId="2058" priority="2584" stopIfTrue="1">
      <formula>LEN(TRIM(R40))=0</formula>
    </cfRule>
    <cfRule type="cellIs" dxfId="2057" priority="2585" stopIfTrue="1" operator="equal">
      <formula>" "</formula>
    </cfRule>
    <cfRule type="cellIs" dxfId="2056" priority="2586" stopIfTrue="1" operator="lessThan">
      <formula>19</formula>
    </cfRule>
  </conditionalFormatting>
  <conditionalFormatting sqref="R40">
    <cfRule type="expression" dxfId="2055" priority="2587" stopIfTrue="1">
      <formula>LEN(TRIM(R40))=0</formula>
    </cfRule>
  </conditionalFormatting>
  <conditionalFormatting sqref="R40">
    <cfRule type="expression" dxfId="2054" priority="2588" stopIfTrue="1">
      <formula>LEN(TRIM(R40))=0</formula>
    </cfRule>
  </conditionalFormatting>
  <conditionalFormatting sqref="R40">
    <cfRule type="colorScale" priority="2589">
      <colorScale>
        <cfvo type="min"/>
        <cfvo type="max"/>
        <color rgb="FFFF7128"/>
        <color rgb="FFFFEF9C"/>
      </colorScale>
    </cfRule>
  </conditionalFormatting>
  <conditionalFormatting sqref="R41">
    <cfRule type="cellIs" dxfId="2053" priority="2572" stopIfTrue="1" operator="equal">
      <formula>$P$6</formula>
    </cfRule>
    <cfRule type="cellIs" dxfId="2052" priority="2573" stopIfTrue="1" operator="equal">
      <formula>$P$4</formula>
    </cfRule>
    <cfRule type="cellIs" dxfId="2051" priority="2574" stopIfTrue="1" operator="equal">
      <formula>$P$8</formula>
    </cfRule>
  </conditionalFormatting>
  <conditionalFormatting sqref="R41">
    <cfRule type="expression" dxfId="2050" priority="2575" stopIfTrue="1">
      <formula>LEN(TRIM(R41))=0</formula>
    </cfRule>
    <cfRule type="cellIs" dxfId="2049" priority="2576" stopIfTrue="1" operator="equal">
      <formula>" "</formula>
    </cfRule>
    <cfRule type="cellIs" dxfId="2048" priority="2577" stopIfTrue="1" operator="lessThan">
      <formula>19</formula>
    </cfRule>
  </conditionalFormatting>
  <conditionalFormatting sqref="R41">
    <cfRule type="expression" dxfId="2047" priority="2578" stopIfTrue="1">
      <formula>LEN(TRIM(R41))=0</formula>
    </cfRule>
  </conditionalFormatting>
  <conditionalFormatting sqref="R41">
    <cfRule type="expression" dxfId="2046" priority="2579" stopIfTrue="1">
      <formula>LEN(TRIM(R41))=0</formula>
    </cfRule>
  </conditionalFormatting>
  <conditionalFormatting sqref="R41">
    <cfRule type="colorScale" priority="2580">
      <colorScale>
        <cfvo type="min"/>
        <cfvo type="max"/>
        <color rgb="FFFF7128"/>
        <color rgb="FFFFEF9C"/>
      </colorScale>
    </cfRule>
  </conditionalFormatting>
  <conditionalFormatting sqref="R42">
    <cfRule type="cellIs" dxfId="2045" priority="2563" stopIfTrue="1" operator="equal">
      <formula>$P$6</formula>
    </cfRule>
    <cfRule type="cellIs" dxfId="2044" priority="2564" stopIfTrue="1" operator="equal">
      <formula>$P$4</formula>
    </cfRule>
    <cfRule type="cellIs" dxfId="2043" priority="2565" stopIfTrue="1" operator="equal">
      <formula>$P$8</formula>
    </cfRule>
  </conditionalFormatting>
  <conditionalFormatting sqref="R42">
    <cfRule type="expression" dxfId="2042" priority="2566" stopIfTrue="1">
      <formula>LEN(TRIM(R42))=0</formula>
    </cfRule>
    <cfRule type="cellIs" dxfId="2041" priority="2567" stopIfTrue="1" operator="equal">
      <formula>" "</formula>
    </cfRule>
    <cfRule type="cellIs" dxfId="2040" priority="2568" stopIfTrue="1" operator="lessThan">
      <formula>19</formula>
    </cfRule>
  </conditionalFormatting>
  <conditionalFormatting sqref="R42">
    <cfRule type="expression" dxfId="2039" priority="2569" stopIfTrue="1">
      <formula>LEN(TRIM(R42))=0</formula>
    </cfRule>
  </conditionalFormatting>
  <conditionalFormatting sqref="R42">
    <cfRule type="expression" dxfId="2038" priority="2570" stopIfTrue="1">
      <formula>LEN(TRIM(R42))=0</formula>
    </cfRule>
  </conditionalFormatting>
  <conditionalFormatting sqref="R42">
    <cfRule type="colorScale" priority="2571">
      <colorScale>
        <cfvo type="min"/>
        <cfvo type="max"/>
        <color rgb="FFFF7128"/>
        <color rgb="FFFFEF9C"/>
      </colorScale>
    </cfRule>
  </conditionalFormatting>
  <conditionalFormatting sqref="R44">
    <cfRule type="cellIs" dxfId="2037" priority="2555" stopIfTrue="1" operator="equal">
      <formula>$P$6</formula>
    </cfRule>
    <cfRule type="cellIs" dxfId="2036" priority="2556" stopIfTrue="1" operator="equal">
      <formula>$P$4</formula>
    </cfRule>
    <cfRule type="cellIs" dxfId="2035" priority="2557" stopIfTrue="1" operator="equal">
      <formula>$P$8</formula>
    </cfRule>
  </conditionalFormatting>
  <conditionalFormatting sqref="R44">
    <cfRule type="expression" dxfId="2034" priority="2558" stopIfTrue="1">
      <formula>LEN(TRIM(R44))=0</formula>
    </cfRule>
    <cfRule type="cellIs" dxfId="2033" priority="2559" stopIfTrue="1" operator="equal">
      <formula>" "</formula>
    </cfRule>
    <cfRule type="cellIs" dxfId="2032" priority="2560" stopIfTrue="1" operator="lessThan">
      <formula>19</formula>
    </cfRule>
  </conditionalFormatting>
  <conditionalFormatting sqref="R44">
    <cfRule type="colorScale" priority="2554">
      <colorScale>
        <cfvo type="min"/>
        <cfvo type="max"/>
        <color rgb="FFFF7128"/>
        <color rgb="FFFFEF9C"/>
      </colorScale>
    </cfRule>
  </conditionalFormatting>
  <conditionalFormatting sqref="R44">
    <cfRule type="expression" dxfId="2031" priority="2561" stopIfTrue="1">
      <formula>LEN(TRIM(R44))=0</formula>
    </cfRule>
  </conditionalFormatting>
  <conditionalFormatting sqref="R44">
    <cfRule type="expression" dxfId="2030" priority="2562" stopIfTrue="1">
      <formula>LEN(TRIM(R44))=0</formula>
    </cfRule>
  </conditionalFormatting>
  <conditionalFormatting sqref="R75">
    <cfRule type="cellIs" dxfId="2029" priority="2518" stopIfTrue="1" operator="equal">
      <formula>$P$6</formula>
    </cfRule>
    <cfRule type="cellIs" dxfId="2028" priority="2519" stopIfTrue="1" operator="equal">
      <formula>$P$4</formula>
    </cfRule>
    <cfRule type="cellIs" dxfId="2027" priority="2520" stopIfTrue="1" operator="equal">
      <formula>$P$8</formula>
    </cfRule>
  </conditionalFormatting>
  <conditionalFormatting sqref="R75">
    <cfRule type="expression" dxfId="2026" priority="2521" stopIfTrue="1">
      <formula>LEN(TRIM(R75))=0</formula>
    </cfRule>
    <cfRule type="cellIs" dxfId="2025" priority="2522" stopIfTrue="1" operator="equal">
      <formula>" "</formula>
    </cfRule>
    <cfRule type="cellIs" dxfId="2024" priority="2523" stopIfTrue="1" operator="lessThan">
      <formula>19</formula>
    </cfRule>
  </conditionalFormatting>
  <conditionalFormatting sqref="R75">
    <cfRule type="expression" dxfId="2023" priority="2524" stopIfTrue="1">
      <formula>LEN(TRIM(R75))=0</formula>
    </cfRule>
  </conditionalFormatting>
  <conditionalFormatting sqref="R75">
    <cfRule type="expression" dxfId="2022" priority="2525" stopIfTrue="1">
      <formula>LEN(TRIM(R75))=0</formula>
    </cfRule>
  </conditionalFormatting>
  <conditionalFormatting sqref="R75">
    <cfRule type="colorScale" priority="2526">
      <colorScale>
        <cfvo type="min"/>
        <cfvo type="max"/>
        <color rgb="FFFF7128"/>
        <color rgb="FFFFEF9C"/>
      </colorScale>
    </cfRule>
  </conditionalFormatting>
  <conditionalFormatting sqref="R17">
    <cfRule type="cellIs" dxfId="2021" priority="2500" stopIfTrue="1" operator="equal">
      <formula>$P$6</formula>
    </cfRule>
    <cfRule type="cellIs" dxfId="2020" priority="2501" stopIfTrue="1" operator="equal">
      <formula>$P$4</formula>
    </cfRule>
    <cfRule type="cellIs" dxfId="2019" priority="2502" stopIfTrue="1" operator="equal">
      <formula>$P$8</formula>
    </cfRule>
  </conditionalFormatting>
  <conditionalFormatting sqref="R17">
    <cfRule type="expression" dxfId="2018" priority="2503" stopIfTrue="1">
      <formula>LEN(TRIM(R17))=0</formula>
    </cfRule>
    <cfRule type="cellIs" dxfId="2017" priority="2504" stopIfTrue="1" operator="equal">
      <formula>" "</formula>
    </cfRule>
    <cfRule type="cellIs" dxfId="2016" priority="2505" stopIfTrue="1" operator="lessThan">
      <formula>19</formula>
    </cfRule>
  </conditionalFormatting>
  <conditionalFormatting sqref="R17">
    <cfRule type="expression" dxfId="2015" priority="2506" stopIfTrue="1">
      <formula>LEN(TRIM(R17))=0</formula>
    </cfRule>
  </conditionalFormatting>
  <conditionalFormatting sqref="R17">
    <cfRule type="expression" dxfId="2014" priority="2507" stopIfTrue="1">
      <formula>LEN(TRIM(R17))=0</formula>
    </cfRule>
  </conditionalFormatting>
  <conditionalFormatting sqref="R17">
    <cfRule type="colorScale" priority="2508">
      <colorScale>
        <cfvo type="min"/>
        <cfvo type="max"/>
        <color rgb="FFFF7128"/>
        <color rgb="FFFFEF9C"/>
      </colorScale>
    </cfRule>
  </conditionalFormatting>
  <conditionalFormatting sqref="P38">
    <cfRule type="cellIs" dxfId="2013" priority="2483" stopIfTrue="1" operator="equal">
      <formula>$P$6</formula>
    </cfRule>
    <cfRule type="cellIs" dxfId="2012" priority="2484" stopIfTrue="1" operator="equal">
      <formula>$P$4</formula>
    </cfRule>
    <cfRule type="cellIs" dxfId="2011" priority="2485" stopIfTrue="1" operator="equal">
      <formula>$P$8</formula>
    </cfRule>
  </conditionalFormatting>
  <conditionalFormatting sqref="P38">
    <cfRule type="expression" dxfId="2010" priority="2486" stopIfTrue="1">
      <formula>LEN(TRIM(P38))=0</formula>
    </cfRule>
    <cfRule type="cellIs" dxfId="2009" priority="2487" stopIfTrue="1" operator="equal">
      <formula>" "</formula>
    </cfRule>
    <cfRule type="cellIs" dxfId="2008" priority="2488" stopIfTrue="1" operator="lessThan">
      <formula>19</formula>
    </cfRule>
  </conditionalFormatting>
  <conditionalFormatting sqref="P38">
    <cfRule type="colorScale" priority="2482">
      <colorScale>
        <cfvo type="min"/>
        <cfvo type="max"/>
        <color rgb="FFFF7128"/>
        <color rgb="FFFFEF9C"/>
      </colorScale>
    </cfRule>
  </conditionalFormatting>
  <conditionalFormatting sqref="P38">
    <cfRule type="expression" dxfId="2007" priority="2489" stopIfTrue="1">
      <formula>LEN(TRIM(P38))=0</formula>
    </cfRule>
  </conditionalFormatting>
  <conditionalFormatting sqref="P38">
    <cfRule type="expression" dxfId="2006" priority="2490" stopIfTrue="1">
      <formula>LEN(TRIM(P38))=0</formula>
    </cfRule>
  </conditionalFormatting>
  <conditionalFormatting sqref="R60">
    <cfRule type="cellIs" dxfId="2005" priority="2437" stopIfTrue="1" operator="equal">
      <formula>$P$6</formula>
    </cfRule>
    <cfRule type="cellIs" dxfId="2004" priority="2438" stopIfTrue="1" operator="equal">
      <formula>$P$4</formula>
    </cfRule>
    <cfRule type="cellIs" dxfId="2003" priority="2439" stopIfTrue="1" operator="equal">
      <formula>$P$8</formula>
    </cfRule>
  </conditionalFormatting>
  <conditionalFormatting sqref="R60">
    <cfRule type="expression" dxfId="2002" priority="2440" stopIfTrue="1">
      <formula>LEN(TRIM(R60))=0</formula>
    </cfRule>
    <cfRule type="cellIs" dxfId="2001" priority="2441" stopIfTrue="1" operator="equal">
      <formula>" "</formula>
    </cfRule>
    <cfRule type="cellIs" dxfId="2000" priority="2442" stopIfTrue="1" operator="lessThan">
      <formula>19</formula>
    </cfRule>
  </conditionalFormatting>
  <conditionalFormatting sqref="R60">
    <cfRule type="expression" dxfId="1999" priority="2443" stopIfTrue="1">
      <formula>LEN(TRIM(R60))=0</formula>
    </cfRule>
  </conditionalFormatting>
  <conditionalFormatting sqref="R60">
    <cfRule type="expression" dxfId="1998" priority="2444" stopIfTrue="1">
      <formula>LEN(TRIM(R60))=0</formula>
    </cfRule>
  </conditionalFormatting>
  <conditionalFormatting sqref="R60">
    <cfRule type="colorScale" priority="2445">
      <colorScale>
        <cfvo type="min"/>
        <cfvo type="max"/>
        <color rgb="FFFF7128"/>
        <color rgb="FFFFEF9C"/>
      </colorScale>
    </cfRule>
  </conditionalFormatting>
  <conditionalFormatting sqref="R63">
    <cfRule type="cellIs" dxfId="1997" priority="2428" stopIfTrue="1" operator="equal">
      <formula>$P$6</formula>
    </cfRule>
    <cfRule type="cellIs" dxfId="1996" priority="2429" stopIfTrue="1" operator="equal">
      <formula>$P$4</formula>
    </cfRule>
    <cfRule type="cellIs" dxfId="1995" priority="2430" stopIfTrue="1" operator="equal">
      <formula>$P$8</formula>
    </cfRule>
  </conditionalFormatting>
  <conditionalFormatting sqref="R63">
    <cfRule type="expression" dxfId="1994" priority="2431" stopIfTrue="1">
      <formula>LEN(TRIM(R63))=0</formula>
    </cfRule>
    <cfRule type="cellIs" dxfId="1993" priority="2432" stopIfTrue="1" operator="equal">
      <formula>" "</formula>
    </cfRule>
    <cfRule type="cellIs" dxfId="1992" priority="2433" stopIfTrue="1" operator="lessThan">
      <formula>19</formula>
    </cfRule>
  </conditionalFormatting>
  <conditionalFormatting sqref="R63">
    <cfRule type="expression" dxfId="1991" priority="2434" stopIfTrue="1">
      <formula>LEN(TRIM(R63))=0</formula>
    </cfRule>
  </conditionalFormatting>
  <conditionalFormatting sqref="R63">
    <cfRule type="expression" dxfId="1990" priority="2435" stopIfTrue="1">
      <formula>LEN(TRIM(R63))=0</formula>
    </cfRule>
  </conditionalFormatting>
  <conditionalFormatting sqref="R63">
    <cfRule type="colorScale" priority="2436">
      <colorScale>
        <cfvo type="min"/>
        <cfvo type="max"/>
        <color rgb="FFFF7128"/>
        <color rgb="FFFFEF9C"/>
      </colorScale>
    </cfRule>
  </conditionalFormatting>
  <conditionalFormatting sqref="R64">
    <cfRule type="cellIs" dxfId="1989" priority="2419" stopIfTrue="1" operator="equal">
      <formula>$P$6</formula>
    </cfRule>
    <cfRule type="cellIs" dxfId="1988" priority="2420" stopIfTrue="1" operator="equal">
      <formula>$P$4</formula>
    </cfRule>
    <cfRule type="cellIs" dxfId="1987" priority="2421" stopIfTrue="1" operator="equal">
      <formula>$P$8</formula>
    </cfRule>
  </conditionalFormatting>
  <conditionalFormatting sqref="R64">
    <cfRule type="expression" dxfId="1986" priority="2422" stopIfTrue="1">
      <formula>LEN(TRIM(R64))=0</formula>
    </cfRule>
    <cfRule type="cellIs" dxfId="1985" priority="2423" stopIfTrue="1" operator="equal">
      <formula>" "</formula>
    </cfRule>
    <cfRule type="cellIs" dxfId="1984" priority="2424" stopIfTrue="1" operator="lessThan">
      <formula>19</formula>
    </cfRule>
  </conditionalFormatting>
  <conditionalFormatting sqref="R64">
    <cfRule type="expression" dxfId="1983" priority="2425" stopIfTrue="1">
      <formula>LEN(TRIM(R64))=0</formula>
    </cfRule>
  </conditionalFormatting>
  <conditionalFormatting sqref="R64">
    <cfRule type="expression" dxfId="1982" priority="2426" stopIfTrue="1">
      <formula>LEN(TRIM(R64))=0</formula>
    </cfRule>
  </conditionalFormatting>
  <conditionalFormatting sqref="R64">
    <cfRule type="colorScale" priority="2427">
      <colorScale>
        <cfvo type="min"/>
        <cfvo type="max"/>
        <color rgb="FFFF7128"/>
        <color rgb="FFFFEF9C"/>
      </colorScale>
    </cfRule>
  </conditionalFormatting>
  <conditionalFormatting sqref="R69">
    <cfRule type="cellIs" dxfId="1981" priority="2410" stopIfTrue="1" operator="equal">
      <formula>$P$6</formula>
    </cfRule>
    <cfRule type="cellIs" dxfId="1980" priority="2411" stopIfTrue="1" operator="equal">
      <formula>$P$4</formula>
    </cfRule>
    <cfRule type="cellIs" dxfId="1979" priority="2412" stopIfTrue="1" operator="equal">
      <formula>$P$8</formula>
    </cfRule>
  </conditionalFormatting>
  <conditionalFormatting sqref="R69">
    <cfRule type="expression" dxfId="1978" priority="2413" stopIfTrue="1">
      <formula>LEN(TRIM(R69))=0</formula>
    </cfRule>
    <cfRule type="cellIs" dxfId="1977" priority="2414" stopIfTrue="1" operator="equal">
      <formula>" "</formula>
    </cfRule>
    <cfRule type="cellIs" dxfId="1976" priority="2415" stopIfTrue="1" operator="lessThan">
      <formula>19</formula>
    </cfRule>
  </conditionalFormatting>
  <conditionalFormatting sqref="R69">
    <cfRule type="expression" dxfId="1975" priority="2416" stopIfTrue="1">
      <formula>LEN(TRIM(R69))=0</formula>
    </cfRule>
  </conditionalFormatting>
  <conditionalFormatting sqref="R69">
    <cfRule type="expression" dxfId="1974" priority="2417" stopIfTrue="1">
      <formula>LEN(TRIM(R69))=0</formula>
    </cfRule>
  </conditionalFormatting>
  <conditionalFormatting sqref="R69">
    <cfRule type="colorScale" priority="2418">
      <colorScale>
        <cfvo type="min"/>
        <cfvo type="max"/>
        <color rgb="FFFF7128"/>
        <color rgb="FFFFEF9C"/>
      </colorScale>
    </cfRule>
  </conditionalFormatting>
  <conditionalFormatting sqref="R68">
    <cfRule type="cellIs" dxfId="1973" priority="2401" stopIfTrue="1" operator="equal">
      <formula>$P$6</formula>
    </cfRule>
    <cfRule type="cellIs" dxfId="1972" priority="2402" stopIfTrue="1" operator="equal">
      <formula>$P$4</formula>
    </cfRule>
    <cfRule type="cellIs" dxfId="1971" priority="2403" stopIfTrue="1" operator="equal">
      <formula>$P$8</formula>
    </cfRule>
  </conditionalFormatting>
  <conditionalFormatting sqref="R68">
    <cfRule type="expression" dxfId="1970" priority="2404" stopIfTrue="1">
      <formula>LEN(TRIM(R68))=0</formula>
    </cfRule>
    <cfRule type="cellIs" dxfId="1969" priority="2405" stopIfTrue="1" operator="equal">
      <formula>" "</formula>
    </cfRule>
    <cfRule type="cellIs" dxfId="1968" priority="2406" stopIfTrue="1" operator="lessThan">
      <formula>19</formula>
    </cfRule>
  </conditionalFormatting>
  <conditionalFormatting sqref="R68">
    <cfRule type="expression" dxfId="1967" priority="2407" stopIfTrue="1">
      <formula>LEN(TRIM(R68))=0</formula>
    </cfRule>
  </conditionalFormatting>
  <conditionalFormatting sqref="R68">
    <cfRule type="expression" dxfId="1966" priority="2408" stopIfTrue="1">
      <formula>LEN(TRIM(R68))=0</formula>
    </cfRule>
  </conditionalFormatting>
  <conditionalFormatting sqref="R68">
    <cfRule type="colorScale" priority="2409">
      <colorScale>
        <cfvo type="min"/>
        <cfvo type="max"/>
        <color rgb="FFFF7128"/>
        <color rgb="FFFFEF9C"/>
      </colorScale>
    </cfRule>
  </conditionalFormatting>
  <conditionalFormatting sqref="R70">
    <cfRule type="cellIs" dxfId="1965" priority="2392" stopIfTrue="1" operator="equal">
      <formula>$P$6</formula>
    </cfRule>
    <cfRule type="cellIs" dxfId="1964" priority="2393" stopIfTrue="1" operator="equal">
      <formula>$P$4</formula>
    </cfRule>
    <cfRule type="cellIs" dxfId="1963" priority="2394" stopIfTrue="1" operator="equal">
      <formula>$P$8</formula>
    </cfRule>
  </conditionalFormatting>
  <conditionalFormatting sqref="R70">
    <cfRule type="expression" dxfId="1962" priority="2395" stopIfTrue="1">
      <formula>LEN(TRIM(R70))=0</formula>
    </cfRule>
    <cfRule type="cellIs" dxfId="1961" priority="2396" stopIfTrue="1" operator="equal">
      <formula>" "</formula>
    </cfRule>
    <cfRule type="cellIs" dxfId="1960" priority="2397" stopIfTrue="1" operator="lessThan">
      <formula>19</formula>
    </cfRule>
  </conditionalFormatting>
  <conditionalFormatting sqref="R70">
    <cfRule type="expression" dxfId="1959" priority="2398" stopIfTrue="1">
      <formula>LEN(TRIM(R70))=0</formula>
    </cfRule>
  </conditionalFormatting>
  <conditionalFormatting sqref="R70">
    <cfRule type="expression" dxfId="1958" priority="2399" stopIfTrue="1">
      <formula>LEN(TRIM(R70))=0</formula>
    </cfRule>
  </conditionalFormatting>
  <conditionalFormatting sqref="R70">
    <cfRule type="colorScale" priority="2400">
      <colorScale>
        <cfvo type="min"/>
        <cfvo type="max"/>
        <color rgb="FFFF7128"/>
        <color rgb="FFFFEF9C"/>
      </colorScale>
    </cfRule>
  </conditionalFormatting>
  <conditionalFormatting sqref="R78">
    <cfRule type="cellIs" dxfId="1957" priority="2384" stopIfTrue="1" operator="equal">
      <formula>$P$6</formula>
    </cfRule>
    <cfRule type="cellIs" dxfId="1956" priority="2385" stopIfTrue="1" operator="equal">
      <formula>$P$4</formula>
    </cfRule>
    <cfRule type="cellIs" dxfId="1955" priority="2386" stopIfTrue="1" operator="equal">
      <formula>$P$8</formula>
    </cfRule>
  </conditionalFormatting>
  <conditionalFormatting sqref="R78">
    <cfRule type="expression" dxfId="1954" priority="2387" stopIfTrue="1">
      <formula>LEN(TRIM(R78))=0</formula>
    </cfRule>
    <cfRule type="cellIs" dxfId="1953" priority="2388" stopIfTrue="1" operator="equal">
      <formula>" "</formula>
    </cfRule>
    <cfRule type="cellIs" dxfId="1952" priority="2389" stopIfTrue="1" operator="lessThan">
      <formula>19</formula>
    </cfRule>
  </conditionalFormatting>
  <conditionalFormatting sqref="R78">
    <cfRule type="colorScale" priority="2383">
      <colorScale>
        <cfvo type="min"/>
        <cfvo type="max"/>
        <color rgb="FFFF7128"/>
        <color rgb="FFFFEF9C"/>
      </colorScale>
    </cfRule>
  </conditionalFormatting>
  <conditionalFormatting sqref="R78">
    <cfRule type="expression" dxfId="1951" priority="2390" stopIfTrue="1">
      <formula>LEN(TRIM(R78))=0</formula>
    </cfRule>
  </conditionalFormatting>
  <conditionalFormatting sqref="R78">
    <cfRule type="expression" dxfId="1950" priority="2391" stopIfTrue="1">
      <formula>LEN(TRIM(R78))=0</formula>
    </cfRule>
  </conditionalFormatting>
  <conditionalFormatting sqref="R79">
    <cfRule type="cellIs" dxfId="1949" priority="2375" stopIfTrue="1" operator="equal">
      <formula>$P$6</formula>
    </cfRule>
    <cfRule type="cellIs" dxfId="1948" priority="2376" stopIfTrue="1" operator="equal">
      <formula>$P$4</formula>
    </cfRule>
    <cfRule type="cellIs" dxfId="1947" priority="2377" stopIfTrue="1" operator="equal">
      <formula>$P$8</formula>
    </cfRule>
  </conditionalFormatting>
  <conditionalFormatting sqref="R79">
    <cfRule type="expression" dxfId="1946" priority="2378" stopIfTrue="1">
      <formula>LEN(TRIM(R79))=0</formula>
    </cfRule>
    <cfRule type="cellIs" dxfId="1945" priority="2379" stopIfTrue="1" operator="equal">
      <formula>" "</formula>
    </cfRule>
    <cfRule type="cellIs" dxfId="1944" priority="2380" stopIfTrue="1" operator="lessThan">
      <formula>19</formula>
    </cfRule>
  </conditionalFormatting>
  <conditionalFormatting sqref="R79">
    <cfRule type="colorScale" priority="2374">
      <colorScale>
        <cfvo type="min"/>
        <cfvo type="max"/>
        <color rgb="FFFF7128"/>
        <color rgb="FFFFEF9C"/>
      </colorScale>
    </cfRule>
  </conditionalFormatting>
  <conditionalFormatting sqref="R79">
    <cfRule type="expression" dxfId="1943" priority="2381" stopIfTrue="1">
      <formula>LEN(TRIM(R79))=0</formula>
    </cfRule>
  </conditionalFormatting>
  <conditionalFormatting sqref="R79">
    <cfRule type="expression" dxfId="1942" priority="2382" stopIfTrue="1">
      <formula>LEN(TRIM(R79))=0</formula>
    </cfRule>
  </conditionalFormatting>
  <conditionalFormatting sqref="P69:P71">
    <cfRule type="cellIs" dxfId="1941" priority="2365" stopIfTrue="1" operator="equal">
      <formula>$P$6</formula>
    </cfRule>
    <cfRule type="cellIs" dxfId="1940" priority="2366" stopIfTrue="1" operator="equal">
      <formula>$P$4</formula>
    </cfRule>
    <cfRule type="cellIs" dxfId="1939" priority="2367" stopIfTrue="1" operator="equal">
      <formula>$P$8</formula>
    </cfRule>
  </conditionalFormatting>
  <conditionalFormatting sqref="P69:P71">
    <cfRule type="expression" dxfId="1938" priority="2368" stopIfTrue="1">
      <formula>LEN(TRIM(P69))=0</formula>
    </cfRule>
    <cfRule type="cellIs" dxfId="1937" priority="2369" stopIfTrue="1" operator="equal">
      <formula>" "</formula>
    </cfRule>
    <cfRule type="cellIs" dxfId="1936" priority="2370" stopIfTrue="1" operator="lessThan">
      <formula>19</formula>
    </cfRule>
  </conditionalFormatting>
  <conditionalFormatting sqref="P69:P71">
    <cfRule type="expression" dxfId="1935" priority="2371" stopIfTrue="1">
      <formula>LEN(TRIM(P69))=0</formula>
    </cfRule>
  </conditionalFormatting>
  <conditionalFormatting sqref="P69:P71">
    <cfRule type="expression" dxfId="1934" priority="2372" stopIfTrue="1">
      <formula>LEN(TRIM(P69))=0</formula>
    </cfRule>
  </conditionalFormatting>
  <conditionalFormatting sqref="P69:P71">
    <cfRule type="colorScale" priority="2373">
      <colorScale>
        <cfvo type="min"/>
        <cfvo type="max"/>
        <color rgb="FFFF7128"/>
        <color rgb="FFFFEF9C"/>
      </colorScale>
    </cfRule>
  </conditionalFormatting>
  <conditionalFormatting sqref="H21">
    <cfRule type="cellIs" dxfId="1933" priority="2356" stopIfTrue="1" operator="equal">
      <formula>$P$6</formula>
    </cfRule>
    <cfRule type="cellIs" dxfId="1932" priority="2357" stopIfTrue="1" operator="equal">
      <formula>$P$4</formula>
    </cfRule>
    <cfRule type="cellIs" dxfId="1931" priority="2358" stopIfTrue="1" operator="equal">
      <formula>$P$8</formula>
    </cfRule>
  </conditionalFormatting>
  <conditionalFormatting sqref="H21">
    <cfRule type="expression" dxfId="1930" priority="2359" stopIfTrue="1">
      <formula>LEN(TRIM(H21))=0</formula>
    </cfRule>
    <cfRule type="cellIs" dxfId="1929" priority="2360" stopIfTrue="1" operator="equal">
      <formula>" "</formula>
    </cfRule>
    <cfRule type="cellIs" dxfId="1928" priority="2361" stopIfTrue="1" operator="lessThan">
      <formula>19</formula>
    </cfRule>
  </conditionalFormatting>
  <conditionalFormatting sqref="H21">
    <cfRule type="expression" dxfId="1927" priority="2362" stopIfTrue="1">
      <formula>LEN(TRIM(H21))=0</formula>
    </cfRule>
  </conditionalFormatting>
  <conditionalFormatting sqref="H21">
    <cfRule type="expression" dxfId="1926" priority="2363" stopIfTrue="1">
      <formula>LEN(TRIM(H21))=0</formula>
    </cfRule>
  </conditionalFormatting>
  <conditionalFormatting sqref="H21">
    <cfRule type="colorScale" priority="2364">
      <colorScale>
        <cfvo type="min"/>
        <cfvo type="max"/>
        <color rgb="FFFF7128"/>
        <color rgb="FFFFEF9C"/>
      </colorScale>
    </cfRule>
  </conditionalFormatting>
  <conditionalFormatting sqref="J21">
    <cfRule type="cellIs" dxfId="1925" priority="2347" stopIfTrue="1" operator="equal">
      <formula>$P$6</formula>
    </cfRule>
    <cfRule type="cellIs" dxfId="1924" priority="2348" stopIfTrue="1" operator="equal">
      <formula>$P$4</formula>
    </cfRule>
    <cfRule type="cellIs" dxfId="1923" priority="2349" stopIfTrue="1" operator="equal">
      <formula>$P$8</formula>
    </cfRule>
  </conditionalFormatting>
  <conditionalFormatting sqref="J21">
    <cfRule type="expression" dxfId="1922" priority="2350" stopIfTrue="1">
      <formula>LEN(TRIM(J21))=0</formula>
    </cfRule>
    <cfRule type="cellIs" dxfId="1921" priority="2351" stopIfTrue="1" operator="equal">
      <formula>" "</formula>
    </cfRule>
    <cfRule type="cellIs" dxfId="1920" priority="2352" stopIfTrue="1" operator="lessThan">
      <formula>19</formula>
    </cfRule>
  </conditionalFormatting>
  <conditionalFormatting sqref="J21">
    <cfRule type="expression" dxfId="1919" priority="2353" stopIfTrue="1">
      <formula>LEN(TRIM(J21))=0</formula>
    </cfRule>
  </conditionalFormatting>
  <conditionalFormatting sqref="J21">
    <cfRule type="expression" dxfId="1918" priority="2354" stopIfTrue="1">
      <formula>LEN(TRIM(J21))=0</formula>
    </cfRule>
  </conditionalFormatting>
  <conditionalFormatting sqref="J21">
    <cfRule type="colorScale" priority="2355">
      <colorScale>
        <cfvo type="min"/>
        <cfvo type="max"/>
        <color rgb="FFFF7128"/>
        <color rgb="FFFFEF9C"/>
      </colorScale>
    </cfRule>
  </conditionalFormatting>
  <conditionalFormatting sqref="L22">
    <cfRule type="cellIs" dxfId="1917" priority="2338" stopIfTrue="1" operator="equal">
      <formula>$P$6</formula>
    </cfRule>
    <cfRule type="cellIs" dxfId="1916" priority="2339" stopIfTrue="1" operator="equal">
      <formula>$P$4</formula>
    </cfRule>
    <cfRule type="cellIs" dxfId="1915" priority="2340" stopIfTrue="1" operator="equal">
      <formula>$P$8</formula>
    </cfRule>
  </conditionalFormatting>
  <conditionalFormatting sqref="L22">
    <cfRule type="expression" dxfId="1914" priority="2341" stopIfTrue="1">
      <formula>LEN(TRIM(L22))=0</formula>
    </cfRule>
    <cfRule type="cellIs" dxfId="1913" priority="2342" stopIfTrue="1" operator="equal">
      <formula>" "</formula>
    </cfRule>
    <cfRule type="cellIs" dxfId="1912" priority="2343" stopIfTrue="1" operator="lessThan">
      <formula>19</formula>
    </cfRule>
  </conditionalFormatting>
  <conditionalFormatting sqref="L22">
    <cfRule type="expression" dxfId="1911" priority="2344" stopIfTrue="1">
      <formula>LEN(TRIM(L22))=0</formula>
    </cfRule>
  </conditionalFormatting>
  <conditionalFormatting sqref="L22">
    <cfRule type="expression" dxfId="1910" priority="2345" stopIfTrue="1">
      <formula>LEN(TRIM(L22))=0</formula>
    </cfRule>
  </conditionalFormatting>
  <conditionalFormatting sqref="L22">
    <cfRule type="colorScale" priority="2346">
      <colorScale>
        <cfvo type="min"/>
        <cfvo type="max"/>
        <color rgb="FFFF7128"/>
        <color rgb="FFFFEF9C"/>
      </colorScale>
    </cfRule>
  </conditionalFormatting>
  <conditionalFormatting sqref="H25">
    <cfRule type="cellIs" dxfId="1909" priority="2329" stopIfTrue="1" operator="equal">
      <formula>$P$6</formula>
    </cfRule>
    <cfRule type="cellIs" dxfId="1908" priority="2330" stopIfTrue="1" operator="equal">
      <formula>$P$4</formula>
    </cfRule>
    <cfRule type="cellIs" dxfId="1907" priority="2331" stopIfTrue="1" operator="equal">
      <formula>$P$8</formula>
    </cfRule>
  </conditionalFormatting>
  <conditionalFormatting sqref="H25">
    <cfRule type="expression" dxfId="1906" priority="2332" stopIfTrue="1">
      <formula>LEN(TRIM(H25))=0</formula>
    </cfRule>
    <cfRule type="cellIs" dxfId="1905" priority="2333" stopIfTrue="1" operator="equal">
      <formula>" "</formula>
    </cfRule>
    <cfRule type="cellIs" dxfId="1904" priority="2334" stopIfTrue="1" operator="lessThan">
      <formula>19</formula>
    </cfRule>
  </conditionalFormatting>
  <conditionalFormatting sqref="H25">
    <cfRule type="expression" dxfId="1903" priority="2335" stopIfTrue="1">
      <formula>LEN(TRIM(H25))=0</formula>
    </cfRule>
  </conditionalFormatting>
  <conditionalFormatting sqref="H25">
    <cfRule type="expression" dxfId="1902" priority="2336" stopIfTrue="1">
      <formula>LEN(TRIM(H25))=0</formula>
    </cfRule>
  </conditionalFormatting>
  <conditionalFormatting sqref="H25">
    <cfRule type="colorScale" priority="2337">
      <colorScale>
        <cfvo type="min"/>
        <cfvo type="max"/>
        <color rgb="FFFF7128"/>
        <color rgb="FFFFEF9C"/>
      </colorScale>
    </cfRule>
  </conditionalFormatting>
  <conditionalFormatting sqref="J25">
    <cfRule type="cellIs" dxfId="1901" priority="2320" stopIfTrue="1" operator="equal">
      <formula>$P$6</formula>
    </cfRule>
    <cfRule type="cellIs" dxfId="1900" priority="2321" stopIfTrue="1" operator="equal">
      <formula>$P$4</formula>
    </cfRule>
    <cfRule type="cellIs" dxfId="1899" priority="2322" stopIfTrue="1" operator="equal">
      <formula>$P$8</formula>
    </cfRule>
  </conditionalFormatting>
  <conditionalFormatting sqref="J25">
    <cfRule type="expression" dxfId="1898" priority="2323" stopIfTrue="1">
      <formula>LEN(TRIM(J25))=0</formula>
    </cfRule>
    <cfRule type="cellIs" dxfId="1897" priority="2324" stopIfTrue="1" operator="equal">
      <formula>" "</formula>
    </cfRule>
    <cfRule type="cellIs" dxfId="1896" priority="2325" stopIfTrue="1" operator="lessThan">
      <formula>19</formula>
    </cfRule>
  </conditionalFormatting>
  <conditionalFormatting sqref="J25">
    <cfRule type="expression" dxfId="1895" priority="2326" stopIfTrue="1">
      <formula>LEN(TRIM(J25))=0</formula>
    </cfRule>
  </conditionalFormatting>
  <conditionalFormatting sqref="J25">
    <cfRule type="expression" dxfId="1894" priority="2327" stopIfTrue="1">
      <formula>LEN(TRIM(J25))=0</formula>
    </cfRule>
  </conditionalFormatting>
  <conditionalFormatting sqref="J25">
    <cfRule type="colorScale" priority="2328">
      <colorScale>
        <cfvo type="min"/>
        <cfvo type="max"/>
        <color rgb="FFFF7128"/>
        <color rgb="FFFFEF9C"/>
      </colorScale>
    </cfRule>
  </conditionalFormatting>
  <conditionalFormatting sqref="L25">
    <cfRule type="cellIs" dxfId="1893" priority="2311" stopIfTrue="1" operator="equal">
      <formula>$P$6</formula>
    </cfRule>
    <cfRule type="cellIs" dxfId="1892" priority="2312" stopIfTrue="1" operator="equal">
      <formula>$P$4</formula>
    </cfRule>
    <cfRule type="cellIs" dxfId="1891" priority="2313" stopIfTrue="1" operator="equal">
      <formula>$P$8</formula>
    </cfRule>
  </conditionalFormatting>
  <conditionalFormatting sqref="L25">
    <cfRule type="expression" dxfId="1890" priority="2314" stopIfTrue="1">
      <formula>LEN(TRIM(L25))=0</formula>
    </cfRule>
    <cfRule type="cellIs" dxfId="1889" priority="2315" stopIfTrue="1" operator="equal">
      <formula>" "</formula>
    </cfRule>
    <cfRule type="cellIs" dxfId="1888" priority="2316" stopIfTrue="1" operator="lessThan">
      <formula>19</formula>
    </cfRule>
  </conditionalFormatting>
  <conditionalFormatting sqref="L25">
    <cfRule type="expression" dxfId="1887" priority="2317" stopIfTrue="1">
      <formula>LEN(TRIM(L25))=0</formula>
    </cfRule>
  </conditionalFormatting>
  <conditionalFormatting sqref="L25">
    <cfRule type="expression" dxfId="1886" priority="2318" stopIfTrue="1">
      <formula>LEN(TRIM(L25))=0</formula>
    </cfRule>
  </conditionalFormatting>
  <conditionalFormatting sqref="L25">
    <cfRule type="colorScale" priority="2319">
      <colorScale>
        <cfvo type="min"/>
        <cfvo type="max"/>
        <color rgb="FFFF7128"/>
        <color rgb="FFFFEF9C"/>
      </colorScale>
    </cfRule>
  </conditionalFormatting>
  <conditionalFormatting sqref="H34">
    <cfRule type="cellIs" dxfId="1885" priority="2302" stopIfTrue="1" operator="equal">
      <formula>$P$6</formula>
    </cfRule>
    <cfRule type="cellIs" dxfId="1884" priority="2303" stopIfTrue="1" operator="equal">
      <formula>$P$4</formula>
    </cfRule>
    <cfRule type="cellIs" dxfId="1883" priority="2304" stopIfTrue="1" operator="equal">
      <formula>$P$8</formula>
    </cfRule>
  </conditionalFormatting>
  <conditionalFormatting sqref="H34">
    <cfRule type="expression" dxfId="1882" priority="2305" stopIfTrue="1">
      <formula>LEN(TRIM(H34))=0</formula>
    </cfRule>
    <cfRule type="cellIs" dxfId="1881" priority="2306" stopIfTrue="1" operator="equal">
      <formula>" "</formula>
    </cfRule>
    <cfRule type="cellIs" dxfId="1880" priority="2307" stopIfTrue="1" operator="lessThan">
      <formula>19</formula>
    </cfRule>
  </conditionalFormatting>
  <conditionalFormatting sqref="H34">
    <cfRule type="expression" dxfId="1879" priority="2308" stopIfTrue="1">
      <formula>LEN(TRIM(H34))=0</formula>
    </cfRule>
  </conditionalFormatting>
  <conditionalFormatting sqref="H34">
    <cfRule type="expression" dxfId="1878" priority="2309" stopIfTrue="1">
      <formula>LEN(TRIM(H34))=0</formula>
    </cfRule>
  </conditionalFormatting>
  <conditionalFormatting sqref="H34">
    <cfRule type="colorScale" priority="2310">
      <colorScale>
        <cfvo type="min"/>
        <cfvo type="max"/>
        <color rgb="FFFF7128"/>
        <color rgb="FFFFEF9C"/>
      </colorScale>
    </cfRule>
  </conditionalFormatting>
  <conditionalFormatting sqref="L33">
    <cfRule type="cellIs" dxfId="1877" priority="2293" stopIfTrue="1" operator="equal">
      <formula>$P$6</formula>
    </cfRule>
    <cfRule type="cellIs" dxfId="1876" priority="2294" stopIfTrue="1" operator="equal">
      <formula>$P$4</formula>
    </cfRule>
    <cfRule type="cellIs" dxfId="1875" priority="2295" stopIfTrue="1" operator="equal">
      <formula>$P$8</formula>
    </cfRule>
  </conditionalFormatting>
  <conditionalFormatting sqref="L33">
    <cfRule type="expression" dxfId="1874" priority="2296" stopIfTrue="1">
      <formula>LEN(TRIM(L33))=0</formula>
    </cfRule>
    <cfRule type="cellIs" dxfId="1873" priority="2297" stopIfTrue="1" operator="equal">
      <formula>" "</formula>
    </cfRule>
    <cfRule type="cellIs" dxfId="1872" priority="2298" stopIfTrue="1" operator="lessThan">
      <formula>19</formula>
    </cfRule>
  </conditionalFormatting>
  <conditionalFormatting sqref="L33">
    <cfRule type="expression" dxfId="1871" priority="2299" stopIfTrue="1">
      <formula>LEN(TRIM(L33))=0</formula>
    </cfRule>
  </conditionalFormatting>
  <conditionalFormatting sqref="L33">
    <cfRule type="expression" dxfId="1870" priority="2300" stopIfTrue="1">
      <formula>LEN(TRIM(L33))=0</formula>
    </cfRule>
  </conditionalFormatting>
  <conditionalFormatting sqref="L33">
    <cfRule type="colorScale" priority="2301">
      <colorScale>
        <cfvo type="min"/>
        <cfvo type="max"/>
        <color rgb="FFFF7128"/>
        <color rgb="FFFFEF9C"/>
      </colorScale>
    </cfRule>
  </conditionalFormatting>
  <conditionalFormatting sqref="N33">
    <cfRule type="cellIs" dxfId="1869" priority="2284" stopIfTrue="1" operator="equal">
      <formula>$P$6</formula>
    </cfRule>
    <cfRule type="cellIs" dxfId="1868" priority="2285" stopIfTrue="1" operator="equal">
      <formula>$P$4</formula>
    </cfRule>
    <cfRule type="cellIs" dxfId="1867" priority="2286" stopIfTrue="1" operator="equal">
      <formula>$P$8</formula>
    </cfRule>
  </conditionalFormatting>
  <conditionalFormatting sqref="N33">
    <cfRule type="expression" dxfId="1866" priority="2287" stopIfTrue="1">
      <formula>LEN(TRIM(N33))=0</formula>
    </cfRule>
    <cfRule type="cellIs" dxfId="1865" priority="2288" stopIfTrue="1" operator="equal">
      <formula>" "</formula>
    </cfRule>
    <cfRule type="cellIs" dxfId="1864" priority="2289" stopIfTrue="1" operator="lessThan">
      <formula>19</formula>
    </cfRule>
  </conditionalFormatting>
  <conditionalFormatting sqref="N33">
    <cfRule type="expression" dxfId="1863" priority="2290" stopIfTrue="1">
      <formula>LEN(TRIM(N33))=0</formula>
    </cfRule>
  </conditionalFormatting>
  <conditionalFormatting sqref="N33">
    <cfRule type="expression" dxfId="1862" priority="2291" stopIfTrue="1">
      <formula>LEN(TRIM(N33))=0</formula>
    </cfRule>
  </conditionalFormatting>
  <conditionalFormatting sqref="N33">
    <cfRule type="colorScale" priority="2292">
      <colorScale>
        <cfvo type="min"/>
        <cfvo type="max"/>
        <color rgb="FFFF7128"/>
        <color rgb="FFFFEF9C"/>
      </colorScale>
    </cfRule>
  </conditionalFormatting>
  <conditionalFormatting sqref="H38">
    <cfRule type="cellIs" dxfId="1861" priority="2275" stopIfTrue="1" operator="equal">
      <formula>$P$6</formula>
    </cfRule>
    <cfRule type="cellIs" dxfId="1860" priority="2276" stopIfTrue="1" operator="equal">
      <formula>$P$4</formula>
    </cfRule>
    <cfRule type="cellIs" dxfId="1859" priority="2277" stopIfTrue="1" operator="equal">
      <formula>$P$8</formula>
    </cfRule>
  </conditionalFormatting>
  <conditionalFormatting sqref="H38">
    <cfRule type="expression" dxfId="1858" priority="2278" stopIfTrue="1">
      <formula>LEN(TRIM(H38))=0</formula>
    </cfRule>
    <cfRule type="cellIs" dxfId="1857" priority="2279" stopIfTrue="1" operator="equal">
      <formula>" "</formula>
    </cfRule>
    <cfRule type="cellIs" dxfId="1856" priority="2280" stopIfTrue="1" operator="lessThan">
      <formula>19</formula>
    </cfRule>
  </conditionalFormatting>
  <conditionalFormatting sqref="H38">
    <cfRule type="expression" dxfId="1855" priority="2281" stopIfTrue="1">
      <formula>LEN(TRIM(H38))=0</formula>
    </cfRule>
  </conditionalFormatting>
  <conditionalFormatting sqref="H38">
    <cfRule type="expression" dxfId="1854" priority="2282" stopIfTrue="1">
      <formula>LEN(TRIM(H38))=0</formula>
    </cfRule>
  </conditionalFormatting>
  <conditionalFormatting sqref="H38">
    <cfRule type="colorScale" priority="2283">
      <colorScale>
        <cfvo type="min"/>
        <cfvo type="max"/>
        <color rgb="FFFF7128"/>
        <color rgb="FFFFEF9C"/>
      </colorScale>
    </cfRule>
  </conditionalFormatting>
  <conditionalFormatting sqref="J44">
    <cfRule type="cellIs" dxfId="1853" priority="2266" stopIfTrue="1" operator="equal">
      <formula>$P$6</formula>
    </cfRule>
    <cfRule type="cellIs" dxfId="1852" priority="2267" stopIfTrue="1" operator="equal">
      <formula>$P$4</formula>
    </cfRule>
    <cfRule type="cellIs" dxfId="1851" priority="2268" stopIfTrue="1" operator="equal">
      <formula>$P$8</formula>
    </cfRule>
  </conditionalFormatting>
  <conditionalFormatting sqref="J44">
    <cfRule type="expression" dxfId="1850" priority="2269" stopIfTrue="1">
      <formula>LEN(TRIM(J44))=0</formula>
    </cfRule>
    <cfRule type="cellIs" dxfId="1849" priority="2270" stopIfTrue="1" operator="equal">
      <formula>" "</formula>
    </cfRule>
    <cfRule type="cellIs" dxfId="1848" priority="2271" stopIfTrue="1" operator="lessThan">
      <formula>19</formula>
    </cfRule>
  </conditionalFormatting>
  <conditionalFormatting sqref="J44">
    <cfRule type="expression" dxfId="1847" priority="2272" stopIfTrue="1">
      <formula>LEN(TRIM(J44))=0</formula>
    </cfRule>
  </conditionalFormatting>
  <conditionalFormatting sqref="J44">
    <cfRule type="expression" dxfId="1846" priority="2273" stopIfTrue="1">
      <formula>LEN(TRIM(J44))=0</formula>
    </cfRule>
  </conditionalFormatting>
  <conditionalFormatting sqref="J44">
    <cfRule type="colorScale" priority="2274">
      <colorScale>
        <cfvo type="min"/>
        <cfvo type="max"/>
        <color rgb="FFFF7128"/>
        <color rgb="FFFFEF9C"/>
      </colorScale>
    </cfRule>
  </conditionalFormatting>
  <conditionalFormatting sqref="H52">
    <cfRule type="cellIs" dxfId="1845" priority="2257" stopIfTrue="1" operator="equal">
      <formula>$P$6</formula>
    </cfRule>
    <cfRule type="cellIs" dxfId="1844" priority="2258" stopIfTrue="1" operator="equal">
      <formula>$P$4</formula>
    </cfRule>
    <cfRule type="cellIs" dxfId="1843" priority="2259" stopIfTrue="1" operator="equal">
      <formula>$P$8</formula>
    </cfRule>
  </conditionalFormatting>
  <conditionalFormatting sqref="H52">
    <cfRule type="expression" dxfId="1842" priority="2260" stopIfTrue="1">
      <formula>LEN(TRIM(H52))=0</formula>
    </cfRule>
    <cfRule type="cellIs" dxfId="1841" priority="2261" stopIfTrue="1" operator="equal">
      <formula>" "</formula>
    </cfRule>
    <cfRule type="cellIs" dxfId="1840" priority="2262" stopIfTrue="1" operator="lessThan">
      <formula>19</formula>
    </cfRule>
  </conditionalFormatting>
  <conditionalFormatting sqref="H52">
    <cfRule type="expression" dxfId="1839" priority="2263" stopIfTrue="1">
      <formula>LEN(TRIM(H52))=0</formula>
    </cfRule>
  </conditionalFormatting>
  <conditionalFormatting sqref="H52">
    <cfRule type="expression" dxfId="1838" priority="2264" stopIfTrue="1">
      <formula>LEN(TRIM(H52))=0</formula>
    </cfRule>
  </conditionalFormatting>
  <conditionalFormatting sqref="H52">
    <cfRule type="colorScale" priority="2265">
      <colorScale>
        <cfvo type="min"/>
        <cfvo type="max"/>
        <color rgb="FFFF7128"/>
        <color rgb="FFFFEF9C"/>
      </colorScale>
    </cfRule>
  </conditionalFormatting>
  <conditionalFormatting sqref="L60">
    <cfRule type="cellIs" dxfId="1837" priority="2248" stopIfTrue="1" operator="equal">
      <formula>$P$6</formula>
    </cfRule>
    <cfRule type="cellIs" dxfId="1836" priority="2249" stopIfTrue="1" operator="equal">
      <formula>$P$4</formula>
    </cfRule>
    <cfRule type="cellIs" dxfId="1835" priority="2250" stopIfTrue="1" operator="equal">
      <formula>$P$8</formula>
    </cfRule>
  </conditionalFormatting>
  <conditionalFormatting sqref="L60">
    <cfRule type="expression" dxfId="1834" priority="2251" stopIfTrue="1">
      <formula>LEN(TRIM(L60))=0</formula>
    </cfRule>
    <cfRule type="cellIs" dxfId="1833" priority="2252" stopIfTrue="1" operator="equal">
      <formula>" "</formula>
    </cfRule>
    <cfRule type="cellIs" dxfId="1832" priority="2253" stopIfTrue="1" operator="lessThan">
      <formula>19</formula>
    </cfRule>
  </conditionalFormatting>
  <conditionalFormatting sqref="L60">
    <cfRule type="expression" dxfId="1831" priority="2254" stopIfTrue="1">
      <formula>LEN(TRIM(L60))=0</formula>
    </cfRule>
  </conditionalFormatting>
  <conditionalFormatting sqref="L60">
    <cfRule type="expression" dxfId="1830" priority="2255" stopIfTrue="1">
      <formula>LEN(TRIM(L60))=0</formula>
    </cfRule>
  </conditionalFormatting>
  <conditionalFormatting sqref="L60">
    <cfRule type="colorScale" priority="2256">
      <colorScale>
        <cfvo type="min"/>
        <cfvo type="max"/>
        <color rgb="FFFF7128"/>
        <color rgb="FFFFEF9C"/>
      </colorScale>
    </cfRule>
  </conditionalFormatting>
  <conditionalFormatting sqref="N60">
    <cfRule type="cellIs" dxfId="1829" priority="2239" stopIfTrue="1" operator="equal">
      <formula>$P$6</formula>
    </cfRule>
    <cfRule type="cellIs" dxfId="1828" priority="2240" stopIfTrue="1" operator="equal">
      <formula>$P$4</formula>
    </cfRule>
    <cfRule type="cellIs" dxfId="1827" priority="2241" stopIfTrue="1" operator="equal">
      <formula>$P$8</formula>
    </cfRule>
  </conditionalFormatting>
  <conditionalFormatting sqref="N60">
    <cfRule type="expression" dxfId="1826" priority="2242" stopIfTrue="1">
      <formula>LEN(TRIM(N60))=0</formula>
    </cfRule>
    <cfRule type="cellIs" dxfId="1825" priority="2243" stopIfTrue="1" operator="equal">
      <formula>" "</formula>
    </cfRule>
    <cfRule type="cellIs" dxfId="1824" priority="2244" stopIfTrue="1" operator="lessThan">
      <formula>19</formula>
    </cfRule>
  </conditionalFormatting>
  <conditionalFormatting sqref="N60">
    <cfRule type="expression" dxfId="1823" priority="2245" stopIfTrue="1">
      <formula>LEN(TRIM(N60))=0</formula>
    </cfRule>
  </conditionalFormatting>
  <conditionalFormatting sqref="N60">
    <cfRule type="expression" dxfId="1822" priority="2246" stopIfTrue="1">
      <formula>LEN(TRIM(N60))=0</formula>
    </cfRule>
  </conditionalFormatting>
  <conditionalFormatting sqref="N60">
    <cfRule type="colorScale" priority="2247">
      <colorScale>
        <cfvo type="min"/>
        <cfvo type="max"/>
        <color rgb="FFFF7128"/>
        <color rgb="FFFFEF9C"/>
      </colorScale>
    </cfRule>
  </conditionalFormatting>
  <conditionalFormatting sqref="P64">
    <cfRule type="cellIs" dxfId="1821" priority="2230" stopIfTrue="1" operator="equal">
      <formula>$P$6</formula>
    </cfRule>
    <cfRule type="cellIs" dxfId="1820" priority="2231" stopIfTrue="1" operator="equal">
      <formula>$P$4</formula>
    </cfRule>
    <cfRule type="cellIs" dxfId="1819" priority="2232" stopIfTrue="1" operator="equal">
      <formula>$P$8</formula>
    </cfRule>
  </conditionalFormatting>
  <conditionalFormatting sqref="P64">
    <cfRule type="expression" dxfId="1818" priority="2233" stopIfTrue="1">
      <formula>LEN(TRIM(P64))=0</formula>
    </cfRule>
    <cfRule type="cellIs" dxfId="1817" priority="2234" stopIfTrue="1" operator="equal">
      <formula>" "</formula>
    </cfRule>
    <cfRule type="cellIs" dxfId="1816" priority="2235" stopIfTrue="1" operator="lessThan">
      <formula>19</formula>
    </cfRule>
  </conditionalFormatting>
  <conditionalFormatting sqref="P64">
    <cfRule type="expression" dxfId="1815" priority="2236" stopIfTrue="1">
      <formula>LEN(TRIM(P64))=0</formula>
    </cfRule>
  </conditionalFormatting>
  <conditionalFormatting sqref="P64">
    <cfRule type="expression" dxfId="1814" priority="2237" stopIfTrue="1">
      <formula>LEN(TRIM(P64))=0</formula>
    </cfRule>
  </conditionalFormatting>
  <conditionalFormatting sqref="P64">
    <cfRule type="colorScale" priority="2238">
      <colorScale>
        <cfvo type="min"/>
        <cfvo type="max"/>
        <color rgb="FFFF7128"/>
        <color rgb="FFFFEF9C"/>
      </colorScale>
    </cfRule>
  </conditionalFormatting>
  <conditionalFormatting sqref="P66">
    <cfRule type="cellIs" dxfId="1813" priority="2221" stopIfTrue="1" operator="equal">
      <formula>$P$6</formula>
    </cfRule>
    <cfRule type="cellIs" dxfId="1812" priority="2222" stopIfTrue="1" operator="equal">
      <formula>$P$4</formula>
    </cfRule>
    <cfRule type="cellIs" dxfId="1811" priority="2223" stopIfTrue="1" operator="equal">
      <formula>$P$8</formula>
    </cfRule>
  </conditionalFormatting>
  <conditionalFormatting sqref="P66">
    <cfRule type="expression" dxfId="1810" priority="2224" stopIfTrue="1">
      <formula>LEN(TRIM(P66))=0</formula>
    </cfRule>
    <cfRule type="cellIs" dxfId="1809" priority="2225" stopIfTrue="1" operator="equal">
      <formula>" "</formula>
    </cfRule>
    <cfRule type="cellIs" dxfId="1808" priority="2226" stopIfTrue="1" operator="lessThan">
      <formula>19</formula>
    </cfRule>
  </conditionalFormatting>
  <conditionalFormatting sqref="P66">
    <cfRule type="expression" dxfId="1807" priority="2227" stopIfTrue="1">
      <formula>LEN(TRIM(P66))=0</formula>
    </cfRule>
  </conditionalFormatting>
  <conditionalFormatting sqref="P66">
    <cfRule type="expression" dxfId="1806" priority="2228" stopIfTrue="1">
      <formula>LEN(TRIM(P66))=0</formula>
    </cfRule>
  </conditionalFormatting>
  <conditionalFormatting sqref="P66">
    <cfRule type="colorScale" priority="2229">
      <colorScale>
        <cfvo type="min"/>
        <cfvo type="max"/>
        <color rgb="FFFF7128"/>
        <color rgb="FFFFEF9C"/>
      </colorScale>
    </cfRule>
  </conditionalFormatting>
  <conditionalFormatting sqref="P68">
    <cfRule type="cellIs" dxfId="1805" priority="2212" stopIfTrue="1" operator="equal">
      <formula>$P$6</formula>
    </cfRule>
    <cfRule type="cellIs" dxfId="1804" priority="2213" stopIfTrue="1" operator="equal">
      <formula>$P$4</formula>
    </cfRule>
    <cfRule type="cellIs" dxfId="1803" priority="2214" stopIfTrue="1" operator="equal">
      <formula>$P$8</formula>
    </cfRule>
  </conditionalFormatting>
  <conditionalFormatting sqref="P68">
    <cfRule type="expression" dxfId="1802" priority="2215" stopIfTrue="1">
      <formula>LEN(TRIM(P68))=0</formula>
    </cfRule>
    <cfRule type="cellIs" dxfId="1801" priority="2216" stopIfTrue="1" operator="equal">
      <formula>" "</formula>
    </cfRule>
    <cfRule type="cellIs" dxfId="1800" priority="2217" stopIfTrue="1" operator="lessThan">
      <formula>19</formula>
    </cfRule>
  </conditionalFormatting>
  <conditionalFormatting sqref="P68">
    <cfRule type="expression" dxfId="1799" priority="2218" stopIfTrue="1">
      <formula>LEN(TRIM(P68))=0</formula>
    </cfRule>
  </conditionalFormatting>
  <conditionalFormatting sqref="P68">
    <cfRule type="expression" dxfId="1798" priority="2219" stopIfTrue="1">
      <formula>LEN(TRIM(P68))=0</formula>
    </cfRule>
  </conditionalFormatting>
  <conditionalFormatting sqref="P68">
    <cfRule type="colorScale" priority="2220">
      <colorScale>
        <cfvo type="min"/>
        <cfvo type="max"/>
        <color rgb="FFFF7128"/>
        <color rgb="FFFFEF9C"/>
      </colorScale>
    </cfRule>
  </conditionalFormatting>
  <conditionalFormatting sqref="P79">
    <cfRule type="cellIs" dxfId="1797" priority="2185" stopIfTrue="1" operator="equal">
      <formula>$P$6</formula>
    </cfRule>
    <cfRule type="cellIs" dxfId="1796" priority="2186" stopIfTrue="1" operator="equal">
      <formula>$P$4</formula>
    </cfRule>
    <cfRule type="cellIs" dxfId="1795" priority="2187" stopIfTrue="1" operator="equal">
      <formula>$P$8</formula>
    </cfRule>
  </conditionalFormatting>
  <conditionalFormatting sqref="P79">
    <cfRule type="expression" dxfId="1794" priority="2188" stopIfTrue="1">
      <formula>LEN(TRIM(P79))=0</formula>
    </cfRule>
    <cfRule type="cellIs" dxfId="1793" priority="2189" stopIfTrue="1" operator="equal">
      <formula>" "</formula>
    </cfRule>
    <cfRule type="cellIs" dxfId="1792" priority="2190" stopIfTrue="1" operator="lessThan">
      <formula>19</formula>
    </cfRule>
  </conditionalFormatting>
  <conditionalFormatting sqref="P79">
    <cfRule type="expression" dxfId="1791" priority="2191" stopIfTrue="1">
      <formula>LEN(TRIM(P79))=0</formula>
    </cfRule>
  </conditionalFormatting>
  <conditionalFormatting sqref="P79">
    <cfRule type="expression" dxfId="1790" priority="2192" stopIfTrue="1">
      <formula>LEN(TRIM(P79))=0</formula>
    </cfRule>
  </conditionalFormatting>
  <conditionalFormatting sqref="P79">
    <cfRule type="colorScale" priority="2193">
      <colorScale>
        <cfvo type="min"/>
        <cfvo type="max"/>
        <color rgb="FFFF7128"/>
        <color rgb="FFFFEF9C"/>
      </colorScale>
    </cfRule>
  </conditionalFormatting>
  <conditionalFormatting sqref="T17">
    <cfRule type="cellIs" dxfId="1789" priority="2163" stopIfTrue="1" operator="equal">
      <formula>$P$6</formula>
    </cfRule>
    <cfRule type="cellIs" dxfId="1788" priority="2164" stopIfTrue="1" operator="equal">
      <formula>$P$4</formula>
    </cfRule>
    <cfRule type="cellIs" dxfId="1787" priority="2165" stopIfTrue="1" operator="equal">
      <formula>$P$8</formula>
    </cfRule>
  </conditionalFormatting>
  <conditionalFormatting sqref="T17">
    <cfRule type="cellIs" dxfId="1786" priority="2166" stopIfTrue="1" operator="lessThan">
      <formula>19</formula>
    </cfRule>
    <cfRule type="cellIs" dxfId="1785" priority="2167" stopIfTrue="1" operator="between">
      <formula>49</formula>
      <formula>20</formula>
    </cfRule>
    <cfRule type="cellIs" dxfId="1784" priority="2168" stopIfTrue="1" operator="greaterThan">
      <formula>50</formula>
    </cfRule>
  </conditionalFormatting>
  <conditionalFormatting sqref="T17">
    <cfRule type="expression" dxfId="1783" priority="2169" stopIfTrue="1">
      <formula>LEN(TRIM(T17))=0</formula>
    </cfRule>
    <cfRule type="cellIs" dxfId="1782" priority="2170" stopIfTrue="1" operator="equal">
      <formula>" "</formula>
    </cfRule>
    <cfRule type="cellIs" dxfId="1781" priority="2171" stopIfTrue="1" operator="lessThan">
      <formula>19</formula>
    </cfRule>
  </conditionalFormatting>
  <conditionalFormatting sqref="T17">
    <cfRule type="expression" dxfId="1780" priority="2172" stopIfTrue="1">
      <formula>LEN(TRIM(T17))=0</formula>
    </cfRule>
    <cfRule type="cellIs" dxfId="1779" priority="2173" stopIfTrue="1" operator="equal">
      <formula>" "</formula>
    </cfRule>
    <cfRule type="cellIs" dxfId="1778" priority="2174" stopIfTrue="1" operator="lessThan">
      <formula>19</formula>
    </cfRule>
  </conditionalFormatting>
  <conditionalFormatting sqref="T17">
    <cfRule type="expression" dxfId="1777" priority="2175" stopIfTrue="1">
      <formula>LEN(TRIM(T17))=0</formula>
    </cfRule>
    <cfRule type="cellIs" dxfId="1776" priority="2176" stopIfTrue="1" operator="equal">
      <formula>" "</formula>
    </cfRule>
    <cfRule type="cellIs" dxfId="1775" priority="2177" stopIfTrue="1" operator="lessThan">
      <formula>19</formula>
    </cfRule>
  </conditionalFormatting>
  <conditionalFormatting sqref="T17">
    <cfRule type="expression" dxfId="1774" priority="2178" stopIfTrue="1">
      <formula>LEN(TRIM(T17))=0</formula>
    </cfRule>
    <cfRule type="cellIs" dxfId="1773" priority="2179" stopIfTrue="1" operator="equal">
      <formula>" "</formula>
    </cfRule>
    <cfRule type="cellIs" dxfId="1772" priority="2180" stopIfTrue="1" operator="lessThan">
      <formula>19</formula>
    </cfRule>
  </conditionalFormatting>
  <conditionalFormatting sqref="T17">
    <cfRule type="expression" dxfId="1771" priority="2160" stopIfTrue="1">
      <formula>LEN(TRIM(T17))=0</formula>
    </cfRule>
    <cfRule type="cellIs" dxfId="1770" priority="2161" stopIfTrue="1" operator="equal">
      <formula>" "</formula>
    </cfRule>
    <cfRule type="cellIs" dxfId="1769" priority="2162" stopIfTrue="1" operator="lessThan">
      <formula>19</formula>
    </cfRule>
  </conditionalFormatting>
  <conditionalFormatting sqref="T17">
    <cfRule type="expression" dxfId="1768" priority="2181" stopIfTrue="1">
      <formula>LEN(TRIM(T17))=0</formula>
    </cfRule>
  </conditionalFormatting>
  <conditionalFormatting sqref="T17">
    <cfRule type="expression" dxfId="1767" priority="2156" stopIfTrue="1">
      <formula>LEN(TRIM(T17))=0</formula>
    </cfRule>
    <cfRule type="cellIs" dxfId="1766" priority="2157" stopIfTrue="1" operator="equal">
      <formula>" "</formula>
    </cfRule>
    <cfRule type="cellIs" dxfId="1765" priority="2158" stopIfTrue="1" operator="lessThan">
      <formula>19</formula>
    </cfRule>
  </conditionalFormatting>
  <conditionalFormatting sqref="T17">
    <cfRule type="expression" dxfId="1764" priority="2159" stopIfTrue="1">
      <formula>LEN(TRIM(T17))=0</formula>
    </cfRule>
  </conditionalFormatting>
  <conditionalFormatting sqref="T17">
    <cfRule type="expression" dxfId="1763" priority="2182" stopIfTrue="1">
      <formula>LEN(TRIM(T17))=0</formula>
    </cfRule>
  </conditionalFormatting>
  <conditionalFormatting sqref="T17">
    <cfRule type="expression" dxfId="1762" priority="2152" stopIfTrue="1">
      <formula>LEN(TRIM(T17))=0</formula>
    </cfRule>
    <cfRule type="cellIs" dxfId="1761" priority="2153" stopIfTrue="1" operator="equal">
      <formula>" "</formula>
    </cfRule>
    <cfRule type="cellIs" dxfId="1760" priority="2154" stopIfTrue="1" operator="lessThan">
      <formula>19</formula>
    </cfRule>
  </conditionalFormatting>
  <conditionalFormatting sqref="T17">
    <cfRule type="expression" dxfId="1759" priority="2155" stopIfTrue="1">
      <formula>LEN(TRIM(T17))=0</formula>
    </cfRule>
  </conditionalFormatting>
  <conditionalFormatting sqref="T17">
    <cfRule type="expression" dxfId="1758" priority="2183" stopIfTrue="1">
      <formula>LEN(TRIM(T17))=0</formula>
    </cfRule>
  </conditionalFormatting>
  <conditionalFormatting sqref="T17">
    <cfRule type="colorScale" priority="2184">
      <colorScale>
        <cfvo type="min"/>
        <cfvo type="max"/>
        <color rgb="FFFF7128"/>
        <color rgb="FFFFEF9C"/>
      </colorScale>
    </cfRule>
  </conditionalFormatting>
  <conditionalFormatting sqref="T18">
    <cfRule type="cellIs" dxfId="1757" priority="2130" stopIfTrue="1" operator="equal">
      <formula>$P$6</formula>
    </cfRule>
    <cfRule type="cellIs" dxfId="1756" priority="2131" stopIfTrue="1" operator="equal">
      <formula>$P$4</formula>
    </cfRule>
    <cfRule type="cellIs" dxfId="1755" priority="2132" stopIfTrue="1" operator="equal">
      <formula>$P$8</formula>
    </cfRule>
  </conditionalFormatting>
  <conditionalFormatting sqref="T18">
    <cfRule type="cellIs" dxfId="1754" priority="2133" stopIfTrue="1" operator="lessThan">
      <formula>19</formula>
    </cfRule>
    <cfRule type="cellIs" dxfId="1753" priority="2134" stopIfTrue="1" operator="between">
      <formula>49</formula>
      <formula>20</formula>
    </cfRule>
    <cfRule type="cellIs" dxfId="1752" priority="2135" stopIfTrue="1" operator="greaterThan">
      <formula>50</formula>
    </cfRule>
  </conditionalFormatting>
  <conditionalFormatting sqref="T18">
    <cfRule type="expression" dxfId="1751" priority="2136" stopIfTrue="1">
      <formula>LEN(TRIM(T18))=0</formula>
    </cfRule>
    <cfRule type="cellIs" dxfId="1750" priority="2137" stopIfTrue="1" operator="equal">
      <formula>" "</formula>
    </cfRule>
    <cfRule type="cellIs" dxfId="1749" priority="2138" stopIfTrue="1" operator="lessThan">
      <formula>19</formula>
    </cfRule>
  </conditionalFormatting>
  <conditionalFormatting sqref="T18">
    <cfRule type="expression" dxfId="1748" priority="2139" stopIfTrue="1">
      <formula>LEN(TRIM(T18))=0</formula>
    </cfRule>
    <cfRule type="cellIs" dxfId="1747" priority="2140" stopIfTrue="1" operator="equal">
      <formula>" "</formula>
    </cfRule>
    <cfRule type="cellIs" dxfId="1746" priority="2141" stopIfTrue="1" operator="lessThan">
      <formula>19</formula>
    </cfRule>
  </conditionalFormatting>
  <conditionalFormatting sqref="T18">
    <cfRule type="expression" dxfId="1745" priority="2142" stopIfTrue="1">
      <formula>LEN(TRIM(T18))=0</formula>
    </cfRule>
    <cfRule type="cellIs" dxfId="1744" priority="2143" stopIfTrue="1" operator="equal">
      <formula>" "</formula>
    </cfRule>
    <cfRule type="cellIs" dxfId="1743" priority="2144" stopIfTrue="1" operator="lessThan">
      <formula>19</formula>
    </cfRule>
  </conditionalFormatting>
  <conditionalFormatting sqref="T18">
    <cfRule type="expression" dxfId="1742" priority="2145" stopIfTrue="1">
      <formula>LEN(TRIM(T18))=0</formula>
    </cfRule>
    <cfRule type="cellIs" dxfId="1741" priority="2146" stopIfTrue="1" operator="equal">
      <formula>" "</formula>
    </cfRule>
    <cfRule type="cellIs" dxfId="1740" priority="2147" stopIfTrue="1" operator="lessThan">
      <formula>19</formula>
    </cfRule>
  </conditionalFormatting>
  <conditionalFormatting sqref="T18">
    <cfRule type="expression" dxfId="1739" priority="2127" stopIfTrue="1">
      <formula>LEN(TRIM(T18))=0</formula>
    </cfRule>
    <cfRule type="cellIs" dxfId="1738" priority="2128" stopIfTrue="1" operator="equal">
      <formula>" "</formula>
    </cfRule>
    <cfRule type="cellIs" dxfId="1737" priority="2129" stopIfTrue="1" operator="lessThan">
      <formula>19</formula>
    </cfRule>
  </conditionalFormatting>
  <conditionalFormatting sqref="T18">
    <cfRule type="expression" dxfId="1736" priority="2148" stopIfTrue="1">
      <formula>LEN(TRIM(T18))=0</formula>
    </cfRule>
  </conditionalFormatting>
  <conditionalFormatting sqref="T18">
    <cfRule type="expression" dxfId="1735" priority="2123" stopIfTrue="1">
      <formula>LEN(TRIM(T18))=0</formula>
    </cfRule>
    <cfRule type="cellIs" dxfId="1734" priority="2124" stopIfTrue="1" operator="equal">
      <formula>" "</formula>
    </cfRule>
    <cfRule type="cellIs" dxfId="1733" priority="2125" stopIfTrue="1" operator="lessThan">
      <formula>19</formula>
    </cfRule>
  </conditionalFormatting>
  <conditionalFormatting sqref="T18">
    <cfRule type="expression" dxfId="1732" priority="2126" stopIfTrue="1">
      <formula>LEN(TRIM(T18))=0</formula>
    </cfRule>
  </conditionalFormatting>
  <conditionalFormatting sqref="T18">
    <cfRule type="expression" dxfId="1731" priority="2149" stopIfTrue="1">
      <formula>LEN(TRIM(T18))=0</formula>
    </cfRule>
  </conditionalFormatting>
  <conditionalFormatting sqref="T18">
    <cfRule type="expression" dxfId="1730" priority="2119" stopIfTrue="1">
      <formula>LEN(TRIM(T18))=0</formula>
    </cfRule>
    <cfRule type="cellIs" dxfId="1729" priority="2120" stopIfTrue="1" operator="equal">
      <formula>" "</formula>
    </cfRule>
    <cfRule type="cellIs" dxfId="1728" priority="2121" stopIfTrue="1" operator="lessThan">
      <formula>19</formula>
    </cfRule>
  </conditionalFormatting>
  <conditionalFormatting sqref="T18">
    <cfRule type="expression" dxfId="1727" priority="2122" stopIfTrue="1">
      <formula>LEN(TRIM(T18))=0</formula>
    </cfRule>
  </conditionalFormatting>
  <conditionalFormatting sqref="T18">
    <cfRule type="expression" dxfId="1726" priority="2150" stopIfTrue="1">
      <formula>LEN(TRIM(T18))=0</formula>
    </cfRule>
  </conditionalFormatting>
  <conditionalFormatting sqref="T18">
    <cfRule type="colorScale" priority="2151">
      <colorScale>
        <cfvo type="min"/>
        <cfvo type="max"/>
        <color rgb="FFFF7128"/>
        <color rgb="FFFFEF9C"/>
      </colorScale>
    </cfRule>
  </conditionalFormatting>
  <conditionalFormatting sqref="T19:T20">
    <cfRule type="cellIs" dxfId="1725" priority="2097" stopIfTrue="1" operator="equal">
      <formula>$P$6</formula>
    </cfRule>
    <cfRule type="cellIs" dxfId="1724" priority="2098" stopIfTrue="1" operator="equal">
      <formula>$P$4</formula>
    </cfRule>
    <cfRule type="cellIs" dxfId="1723" priority="2099" stopIfTrue="1" operator="equal">
      <formula>$P$8</formula>
    </cfRule>
  </conditionalFormatting>
  <conditionalFormatting sqref="T19:T20">
    <cfRule type="cellIs" dxfId="1722" priority="2100" stopIfTrue="1" operator="lessThan">
      <formula>19</formula>
    </cfRule>
    <cfRule type="cellIs" dxfId="1721" priority="2101" stopIfTrue="1" operator="between">
      <formula>49</formula>
      <formula>20</formula>
    </cfRule>
    <cfRule type="cellIs" dxfId="1720" priority="2102" stopIfTrue="1" operator="greaterThan">
      <formula>50</formula>
    </cfRule>
  </conditionalFormatting>
  <conditionalFormatting sqref="T19:T20">
    <cfRule type="expression" dxfId="1719" priority="2103" stopIfTrue="1">
      <formula>LEN(TRIM(T19))=0</formula>
    </cfRule>
    <cfRule type="cellIs" dxfId="1718" priority="2104" stopIfTrue="1" operator="equal">
      <formula>" "</formula>
    </cfRule>
    <cfRule type="cellIs" dxfId="1717" priority="2105" stopIfTrue="1" operator="lessThan">
      <formula>19</formula>
    </cfRule>
  </conditionalFormatting>
  <conditionalFormatting sqref="T19:T20">
    <cfRule type="expression" dxfId="1716" priority="2106" stopIfTrue="1">
      <formula>LEN(TRIM(T19))=0</formula>
    </cfRule>
    <cfRule type="cellIs" dxfId="1715" priority="2107" stopIfTrue="1" operator="equal">
      <formula>" "</formula>
    </cfRule>
    <cfRule type="cellIs" dxfId="1714" priority="2108" stopIfTrue="1" operator="lessThan">
      <formula>19</formula>
    </cfRule>
  </conditionalFormatting>
  <conditionalFormatting sqref="T19:T20">
    <cfRule type="expression" dxfId="1713" priority="2109" stopIfTrue="1">
      <formula>LEN(TRIM(T19))=0</formula>
    </cfRule>
    <cfRule type="cellIs" dxfId="1712" priority="2110" stopIfTrue="1" operator="equal">
      <formula>" "</formula>
    </cfRule>
    <cfRule type="cellIs" dxfId="1711" priority="2111" stopIfTrue="1" operator="lessThan">
      <formula>19</formula>
    </cfRule>
  </conditionalFormatting>
  <conditionalFormatting sqref="T19:T20">
    <cfRule type="expression" dxfId="1710" priority="2112" stopIfTrue="1">
      <formula>LEN(TRIM(T19))=0</formula>
    </cfRule>
    <cfRule type="cellIs" dxfId="1709" priority="2113" stopIfTrue="1" operator="equal">
      <formula>" "</formula>
    </cfRule>
    <cfRule type="cellIs" dxfId="1708" priority="2114" stopIfTrue="1" operator="lessThan">
      <formula>19</formula>
    </cfRule>
  </conditionalFormatting>
  <conditionalFormatting sqref="T19:T20">
    <cfRule type="expression" dxfId="1707" priority="2094" stopIfTrue="1">
      <formula>LEN(TRIM(T19))=0</formula>
    </cfRule>
    <cfRule type="cellIs" dxfId="1706" priority="2095" stopIfTrue="1" operator="equal">
      <formula>" "</formula>
    </cfRule>
    <cfRule type="cellIs" dxfId="1705" priority="2096" stopIfTrue="1" operator="lessThan">
      <formula>19</formula>
    </cfRule>
  </conditionalFormatting>
  <conditionalFormatting sqref="T19:T20">
    <cfRule type="expression" dxfId="1704" priority="2115" stopIfTrue="1">
      <formula>LEN(TRIM(T19))=0</formula>
    </cfRule>
  </conditionalFormatting>
  <conditionalFormatting sqref="T19:T20">
    <cfRule type="expression" dxfId="1703" priority="2090" stopIfTrue="1">
      <formula>LEN(TRIM(T19))=0</formula>
    </cfRule>
    <cfRule type="cellIs" dxfId="1702" priority="2091" stopIfTrue="1" operator="equal">
      <formula>" "</formula>
    </cfRule>
    <cfRule type="cellIs" dxfId="1701" priority="2092" stopIfTrue="1" operator="lessThan">
      <formula>19</formula>
    </cfRule>
  </conditionalFormatting>
  <conditionalFormatting sqref="T19:T20">
    <cfRule type="expression" dxfId="1700" priority="2093" stopIfTrue="1">
      <formula>LEN(TRIM(T19))=0</formula>
    </cfRule>
  </conditionalFormatting>
  <conditionalFormatting sqref="T19:T20">
    <cfRule type="expression" dxfId="1699" priority="2116" stopIfTrue="1">
      <formula>LEN(TRIM(T19))=0</formula>
    </cfRule>
  </conditionalFormatting>
  <conditionalFormatting sqref="T19:T20">
    <cfRule type="expression" dxfId="1698" priority="2086" stopIfTrue="1">
      <formula>LEN(TRIM(T19))=0</formula>
    </cfRule>
    <cfRule type="cellIs" dxfId="1697" priority="2087" stopIfTrue="1" operator="equal">
      <formula>" "</formula>
    </cfRule>
    <cfRule type="cellIs" dxfId="1696" priority="2088" stopIfTrue="1" operator="lessThan">
      <formula>19</formula>
    </cfRule>
  </conditionalFormatting>
  <conditionalFormatting sqref="T19:T20">
    <cfRule type="expression" dxfId="1695" priority="2089" stopIfTrue="1">
      <formula>LEN(TRIM(T19))=0</formula>
    </cfRule>
  </conditionalFormatting>
  <conditionalFormatting sqref="T19:T20">
    <cfRule type="expression" dxfId="1694" priority="2117" stopIfTrue="1">
      <formula>LEN(TRIM(T19))=0</formula>
    </cfRule>
  </conditionalFormatting>
  <conditionalFormatting sqref="T19:T20">
    <cfRule type="colorScale" priority="2118">
      <colorScale>
        <cfvo type="min"/>
        <cfvo type="max"/>
        <color rgb="FFFF7128"/>
        <color rgb="FFFFEF9C"/>
      </colorScale>
    </cfRule>
  </conditionalFormatting>
  <conditionalFormatting sqref="T21">
    <cfRule type="cellIs" dxfId="1693" priority="1998" stopIfTrue="1" operator="equal">
      <formula>$P$6</formula>
    </cfRule>
    <cfRule type="cellIs" dxfId="1692" priority="1999" stopIfTrue="1" operator="equal">
      <formula>$P$4</formula>
    </cfRule>
    <cfRule type="cellIs" dxfId="1691" priority="2000" stopIfTrue="1" operator="equal">
      <formula>$P$8</formula>
    </cfRule>
  </conditionalFormatting>
  <conditionalFormatting sqref="T21">
    <cfRule type="cellIs" dxfId="1690" priority="2001" stopIfTrue="1" operator="lessThan">
      <formula>19</formula>
    </cfRule>
    <cfRule type="cellIs" dxfId="1689" priority="2002" stopIfTrue="1" operator="between">
      <formula>49</formula>
      <formula>20</formula>
    </cfRule>
    <cfRule type="cellIs" dxfId="1688" priority="2003" stopIfTrue="1" operator="greaterThan">
      <formula>50</formula>
    </cfRule>
  </conditionalFormatting>
  <conditionalFormatting sqref="T21">
    <cfRule type="expression" dxfId="1687" priority="2004" stopIfTrue="1">
      <formula>LEN(TRIM(T21))=0</formula>
    </cfRule>
    <cfRule type="cellIs" dxfId="1686" priority="2005" stopIfTrue="1" operator="equal">
      <formula>" "</formula>
    </cfRule>
    <cfRule type="cellIs" dxfId="1685" priority="2006" stopIfTrue="1" operator="lessThan">
      <formula>19</formula>
    </cfRule>
  </conditionalFormatting>
  <conditionalFormatting sqref="T21">
    <cfRule type="expression" dxfId="1684" priority="2007" stopIfTrue="1">
      <formula>LEN(TRIM(T21))=0</formula>
    </cfRule>
    <cfRule type="cellIs" dxfId="1683" priority="2008" stopIfTrue="1" operator="equal">
      <formula>" "</formula>
    </cfRule>
    <cfRule type="cellIs" dxfId="1682" priority="2009" stopIfTrue="1" operator="lessThan">
      <formula>19</formula>
    </cfRule>
  </conditionalFormatting>
  <conditionalFormatting sqref="T21">
    <cfRule type="expression" dxfId="1681" priority="2010" stopIfTrue="1">
      <formula>LEN(TRIM(T21))=0</formula>
    </cfRule>
    <cfRule type="cellIs" dxfId="1680" priority="2011" stopIfTrue="1" operator="equal">
      <formula>" "</formula>
    </cfRule>
    <cfRule type="cellIs" dxfId="1679" priority="2012" stopIfTrue="1" operator="lessThan">
      <formula>19</formula>
    </cfRule>
  </conditionalFormatting>
  <conditionalFormatting sqref="T21">
    <cfRule type="expression" dxfId="1678" priority="2013" stopIfTrue="1">
      <formula>LEN(TRIM(T21))=0</formula>
    </cfRule>
    <cfRule type="cellIs" dxfId="1677" priority="2014" stopIfTrue="1" operator="equal">
      <formula>" "</formula>
    </cfRule>
    <cfRule type="cellIs" dxfId="1676" priority="2015" stopIfTrue="1" operator="lessThan">
      <formula>19</formula>
    </cfRule>
  </conditionalFormatting>
  <conditionalFormatting sqref="T21">
    <cfRule type="expression" dxfId="1675" priority="1995" stopIfTrue="1">
      <formula>LEN(TRIM(T21))=0</formula>
    </cfRule>
    <cfRule type="cellIs" dxfId="1674" priority="1996" stopIfTrue="1" operator="equal">
      <formula>" "</formula>
    </cfRule>
    <cfRule type="cellIs" dxfId="1673" priority="1997" stopIfTrue="1" operator="lessThan">
      <formula>19</formula>
    </cfRule>
  </conditionalFormatting>
  <conditionalFormatting sqref="T21">
    <cfRule type="expression" dxfId="1672" priority="2016" stopIfTrue="1">
      <formula>LEN(TRIM(T21))=0</formula>
    </cfRule>
  </conditionalFormatting>
  <conditionalFormatting sqref="T21">
    <cfRule type="expression" dxfId="1671" priority="1991" stopIfTrue="1">
      <formula>LEN(TRIM(T21))=0</formula>
    </cfRule>
    <cfRule type="cellIs" dxfId="1670" priority="1992" stopIfTrue="1" operator="equal">
      <formula>" "</formula>
    </cfRule>
    <cfRule type="cellIs" dxfId="1669" priority="1993" stopIfTrue="1" operator="lessThan">
      <formula>19</formula>
    </cfRule>
  </conditionalFormatting>
  <conditionalFormatting sqref="T21">
    <cfRule type="expression" dxfId="1668" priority="1994" stopIfTrue="1">
      <formula>LEN(TRIM(T21))=0</formula>
    </cfRule>
  </conditionalFormatting>
  <conditionalFormatting sqref="T21">
    <cfRule type="expression" dxfId="1667" priority="2017" stopIfTrue="1">
      <formula>LEN(TRIM(T21))=0</formula>
    </cfRule>
  </conditionalFormatting>
  <conditionalFormatting sqref="T21">
    <cfRule type="expression" dxfId="1666" priority="1987" stopIfTrue="1">
      <formula>LEN(TRIM(T21))=0</formula>
    </cfRule>
    <cfRule type="cellIs" dxfId="1665" priority="1988" stopIfTrue="1" operator="equal">
      <formula>" "</formula>
    </cfRule>
    <cfRule type="cellIs" dxfId="1664" priority="1989" stopIfTrue="1" operator="lessThan">
      <formula>19</formula>
    </cfRule>
  </conditionalFormatting>
  <conditionalFormatting sqref="T21">
    <cfRule type="expression" dxfId="1663" priority="1990" stopIfTrue="1">
      <formula>LEN(TRIM(T21))=0</formula>
    </cfRule>
  </conditionalFormatting>
  <conditionalFormatting sqref="T21">
    <cfRule type="expression" dxfId="1662" priority="2018" stopIfTrue="1">
      <formula>LEN(TRIM(T21))=0</formula>
    </cfRule>
  </conditionalFormatting>
  <conditionalFormatting sqref="T21">
    <cfRule type="colorScale" priority="2019">
      <colorScale>
        <cfvo type="min"/>
        <cfvo type="max"/>
        <color rgb="FFFF7128"/>
        <color rgb="FFFFEF9C"/>
      </colorScale>
    </cfRule>
  </conditionalFormatting>
  <conditionalFormatting sqref="T22">
    <cfRule type="cellIs" dxfId="1661" priority="1965" stopIfTrue="1" operator="equal">
      <formula>$P$6</formula>
    </cfRule>
    <cfRule type="cellIs" dxfId="1660" priority="1966" stopIfTrue="1" operator="equal">
      <formula>$P$4</formula>
    </cfRule>
    <cfRule type="cellIs" dxfId="1659" priority="1967" stopIfTrue="1" operator="equal">
      <formula>$P$8</formula>
    </cfRule>
  </conditionalFormatting>
  <conditionalFormatting sqref="T22">
    <cfRule type="cellIs" dxfId="1658" priority="1968" stopIfTrue="1" operator="lessThan">
      <formula>19</formula>
    </cfRule>
    <cfRule type="cellIs" dxfId="1657" priority="1969" stopIfTrue="1" operator="between">
      <formula>49</formula>
      <formula>20</formula>
    </cfRule>
    <cfRule type="cellIs" dxfId="1656" priority="1970" stopIfTrue="1" operator="greaterThan">
      <formula>50</formula>
    </cfRule>
  </conditionalFormatting>
  <conditionalFormatting sqref="T22">
    <cfRule type="expression" dxfId="1655" priority="1971" stopIfTrue="1">
      <formula>LEN(TRIM(T22))=0</formula>
    </cfRule>
    <cfRule type="cellIs" dxfId="1654" priority="1972" stopIfTrue="1" operator="equal">
      <formula>" "</formula>
    </cfRule>
    <cfRule type="cellIs" dxfId="1653" priority="1973" stopIfTrue="1" operator="lessThan">
      <formula>19</formula>
    </cfRule>
  </conditionalFormatting>
  <conditionalFormatting sqref="T22">
    <cfRule type="expression" dxfId="1652" priority="1974" stopIfTrue="1">
      <formula>LEN(TRIM(T22))=0</formula>
    </cfRule>
    <cfRule type="cellIs" dxfId="1651" priority="1975" stopIfTrue="1" operator="equal">
      <formula>" "</formula>
    </cfRule>
    <cfRule type="cellIs" dxfId="1650" priority="1976" stopIfTrue="1" operator="lessThan">
      <formula>19</formula>
    </cfRule>
  </conditionalFormatting>
  <conditionalFormatting sqref="T22">
    <cfRule type="expression" dxfId="1649" priority="1977" stopIfTrue="1">
      <formula>LEN(TRIM(T22))=0</formula>
    </cfRule>
    <cfRule type="cellIs" dxfId="1648" priority="1978" stopIfTrue="1" operator="equal">
      <formula>" "</formula>
    </cfRule>
    <cfRule type="cellIs" dxfId="1647" priority="1979" stopIfTrue="1" operator="lessThan">
      <formula>19</formula>
    </cfRule>
  </conditionalFormatting>
  <conditionalFormatting sqref="T22">
    <cfRule type="expression" dxfId="1646" priority="1980" stopIfTrue="1">
      <formula>LEN(TRIM(T22))=0</formula>
    </cfRule>
    <cfRule type="cellIs" dxfId="1645" priority="1981" stopIfTrue="1" operator="equal">
      <formula>" "</formula>
    </cfRule>
    <cfRule type="cellIs" dxfId="1644" priority="1982" stopIfTrue="1" operator="lessThan">
      <formula>19</formula>
    </cfRule>
  </conditionalFormatting>
  <conditionalFormatting sqref="T22">
    <cfRule type="expression" dxfId="1643" priority="1962" stopIfTrue="1">
      <formula>LEN(TRIM(T22))=0</formula>
    </cfRule>
    <cfRule type="cellIs" dxfId="1642" priority="1963" stopIfTrue="1" operator="equal">
      <formula>" "</formula>
    </cfRule>
    <cfRule type="cellIs" dxfId="1641" priority="1964" stopIfTrue="1" operator="lessThan">
      <formula>19</formula>
    </cfRule>
  </conditionalFormatting>
  <conditionalFormatting sqref="T22">
    <cfRule type="expression" dxfId="1640" priority="1983" stopIfTrue="1">
      <formula>LEN(TRIM(T22))=0</formula>
    </cfRule>
  </conditionalFormatting>
  <conditionalFormatting sqref="T22">
    <cfRule type="expression" dxfId="1639" priority="1958" stopIfTrue="1">
      <formula>LEN(TRIM(T22))=0</formula>
    </cfRule>
    <cfRule type="cellIs" dxfId="1638" priority="1959" stopIfTrue="1" operator="equal">
      <formula>" "</formula>
    </cfRule>
    <cfRule type="cellIs" dxfId="1637" priority="1960" stopIfTrue="1" operator="lessThan">
      <formula>19</formula>
    </cfRule>
  </conditionalFormatting>
  <conditionalFormatting sqref="T22">
    <cfRule type="expression" dxfId="1636" priority="1961" stopIfTrue="1">
      <formula>LEN(TRIM(T22))=0</formula>
    </cfRule>
  </conditionalFormatting>
  <conditionalFormatting sqref="T22">
    <cfRule type="expression" dxfId="1635" priority="1984" stopIfTrue="1">
      <formula>LEN(TRIM(T22))=0</formula>
    </cfRule>
  </conditionalFormatting>
  <conditionalFormatting sqref="T22">
    <cfRule type="expression" dxfId="1634" priority="1954" stopIfTrue="1">
      <formula>LEN(TRIM(T22))=0</formula>
    </cfRule>
    <cfRule type="cellIs" dxfId="1633" priority="1955" stopIfTrue="1" operator="equal">
      <formula>" "</formula>
    </cfRule>
    <cfRule type="cellIs" dxfId="1632" priority="1956" stopIfTrue="1" operator="lessThan">
      <formula>19</formula>
    </cfRule>
  </conditionalFormatting>
  <conditionalFormatting sqref="T22">
    <cfRule type="expression" dxfId="1631" priority="1957" stopIfTrue="1">
      <formula>LEN(TRIM(T22))=0</formula>
    </cfRule>
  </conditionalFormatting>
  <conditionalFormatting sqref="T22">
    <cfRule type="expression" dxfId="1630" priority="1985" stopIfTrue="1">
      <formula>LEN(TRIM(T22))=0</formula>
    </cfRule>
  </conditionalFormatting>
  <conditionalFormatting sqref="T22">
    <cfRule type="colorScale" priority="1986">
      <colorScale>
        <cfvo type="min"/>
        <cfvo type="max"/>
        <color rgb="FFFF7128"/>
        <color rgb="FFFFEF9C"/>
      </colorScale>
    </cfRule>
  </conditionalFormatting>
  <conditionalFormatting sqref="T25">
    <cfRule type="expression" dxfId="1629" priority="1883" stopIfTrue="1">
      <formula>LEN(TRIM(T25))=0</formula>
    </cfRule>
    <cfRule type="cellIs" dxfId="1628" priority="1884" stopIfTrue="1" operator="equal">
      <formula>" "</formula>
    </cfRule>
    <cfRule type="cellIs" dxfId="1627" priority="1885" stopIfTrue="1" operator="lessThan">
      <formula>19</formula>
    </cfRule>
  </conditionalFormatting>
  <conditionalFormatting sqref="T25">
    <cfRule type="expression" dxfId="1626" priority="1886" stopIfTrue="1">
      <formula>LEN(TRIM(T25))=0</formula>
    </cfRule>
  </conditionalFormatting>
  <conditionalFormatting sqref="T25">
    <cfRule type="cellIs" dxfId="1625" priority="1890" stopIfTrue="1" operator="equal">
      <formula>$P$6</formula>
    </cfRule>
    <cfRule type="cellIs" dxfId="1624" priority="1891" stopIfTrue="1" operator="equal">
      <formula>$P$4</formula>
    </cfRule>
    <cfRule type="cellIs" dxfId="1623" priority="1892" stopIfTrue="1" operator="equal">
      <formula>$P$8</formula>
    </cfRule>
  </conditionalFormatting>
  <conditionalFormatting sqref="T25">
    <cfRule type="cellIs" dxfId="1622" priority="1893" stopIfTrue="1" operator="lessThan">
      <formula>19</formula>
    </cfRule>
    <cfRule type="cellIs" dxfId="1621" priority="1894" stopIfTrue="1" operator="between">
      <formula>49</formula>
      <formula>20</formula>
    </cfRule>
    <cfRule type="cellIs" dxfId="1620" priority="1895" stopIfTrue="1" operator="greaterThan">
      <formula>50</formula>
    </cfRule>
  </conditionalFormatting>
  <conditionalFormatting sqref="T25">
    <cfRule type="expression" dxfId="1619" priority="1896" stopIfTrue="1">
      <formula>LEN(TRIM(T25))=0</formula>
    </cfRule>
    <cfRule type="cellIs" dxfId="1618" priority="1897" stopIfTrue="1" operator="equal">
      <formula>" "</formula>
    </cfRule>
    <cfRule type="cellIs" dxfId="1617" priority="1898" stopIfTrue="1" operator="lessThan">
      <formula>19</formula>
    </cfRule>
  </conditionalFormatting>
  <conditionalFormatting sqref="T25">
    <cfRule type="expression" dxfId="1616" priority="1899" stopIfTrue="1">
      <formula>LEN(TRIM(T25))=0</formula>
    </cfRule>
    <cfRule type="cellIs" dxfId="1615" priority="1900" stopIfTrue="1" operator="equal">
      <formula>" "</formula>
    </cfRule>
    <cfRule type="cellIs" dxfId="1614" priority="1901" stopIfTrue="1" operator="lessThan">
      <formula>19</formula>
    </cfRule>
  </conditionalFormatting>
  <conditionalFormatting sqref="T25">
    <cfRule type="expression" dxfId="1613" priority="1902" stopIfTrue="1">
      <formula>LEN(TRIM(T25))=0</formula>
    </cfRule>
    <cfRule type="cellIs" dxfId="1612" priority="1903" stopIfTrue="1" operator="equal">
      <formula>" "</formula>
    </cfRule>
    <cfRule type="cellIs" dxfId="1611" priority="1904" stopIfTrue="1" operator="lessThan">
      <formula>19</formula>
    </cfRule>
  </conditionalFormatting>
  <conditionalFormatting sqref="T25">
    <cfRule type="expression" dxfId="1610" priority="1905" stopIfTrue="1">
      <formula>LEN(TRIM(T25))=0</formula>
    </cfRule>
    <cfRule type="cellIs" dxfId="1609" priority="1906" stopIfTrue="1" operator="equal">
      <formula>" "</formula>
    </cfRule>
    <cfRule type="cellIs" dxfId="1608" priority="1907" stopIfTrue="1" operator="lessThan">
      <formula>19</formula>
    </cfRule>
  </conditionalFormatting>
  <conditionalFormatting sqref="T25">
    <cfRule type="expression" dxfId="1607" priority="1887" stopIfTrue="1">
      <formula>LEN(TRIM(T25))=0</formula>
    </cfRule>
    <cfRule type="cellIs" dxfId="1606" priority="1888" stopIfTrue="1" operator="equal">
      <formula>" "</formula>
    </cfRule>
    <cfRule type="cellIs" dxfId="1605" priority="1889" stopIfTrue="1" operator="lessThan">
      <formula>19</formula>
    </cfRule>
  </conditionalFormatting>
  <conditionalFormatting sqref="T25">
    <cfRule type="expression" dxfId="1604" priority="1908" stopIfTrue="1">
      <formula>LEN(TRIM(T25))=0</formula>
    </cfRule>
  </conditionalFormatting>
  <conditionalFormatting sqref="T25">
    <cfRule type="expression" dxfId="1603" priority="1909" stopIfTrue="1">
      <formula>LEN(TRIM(T25))=0</formula>
    </cfRule>
  </conditionalFormatting>
  <conditionalFormatting sqref="T25">
    <cfRule type="expression" dxfId="1602" priority="1879" stopIfTrue="1">
      <formula>LEN(TRIM(T25))=0</formula>
    </cfRule>
    <cfRule type="cellIs" dxfId="1601" priority="1880" stopIfTrue="1" operator="equal">
      <formula>" "</formula>
    </cfRule>
    <cfRule type="cellIs" dxfId="1600" priority="1881" stopIfTrue="1" operator="lessThan">
      <formula>19</formula>
    </cfRule>
  </conditionalFormatting>
  <conditionalFormatting sqref="T25">
    <cfRule type="expression" dxfId="1599" priority="1882" stopIfTrue="1">
      <formula>LEN(TRIM(T25))=0</formula>
    </cfRule>
  </conditionalFormatting>
  <conditionalFormatting sqref="T25">
    <cfRule type="expression" dxfId="1598" priority="1910" stopIfTrue="1">
      <formula>LEN(TRIM(T25))=0</formula>
    </cfRule>
  </conditionalFormatting>
  <conditionalFormatting sqref="T25">
    <cfRule type="expression" dxfId="1597" priority="1874" stopIfTrue="1">
      <formula>LEN(TRIM(T25))=0</formula>
    </cfRule>
    <cfRule type="cellIs" dxfId="1596" priority="1875" stopIfTrue="1" operator="equal">
      <formula>" "</formula>
    </cfRule>
    <cfRule type="cellIs" dxfId="1595" priority="1876" stopIfTrue="1" operator="lessThan">
      <formula>19</formula>
    </cfRule>
  </conditionalFormatting>
  <conditionalFormatting sqref="T25">
    <cfRule type="colorScale" priority="1873">
      <colorScale>
        <cfvo type="min"/>
        <cfvo type="max"/>
        <color rgb="FFFF7128"/>
        <color rgb="FFFFEF9C"/>
      </colorScale>
    </cfRule>
  </conditionalFormatting>
  <conditionalFormatting sqref="T25">
    <cfRule type="expression" dxfId="1594" priority="1877" stopIfTrue="1">
      <formula>LEN(TRIM(T25))=0</formula>
    </cfRule>
  </conditionalFormatting>
  <conditionalFormatting sqref="T25">
    <cfRule type="expression" dxfId="1593" priority="1878" stopIfTrue="1">
      <formula>LEN(TRIM(T25))=0</formula>
    </cfRule>
  </conditionalFormatting>
  <conditionalFormatting sqref="T25">
    <cfRule type="colorScale" priority="1911">
      <colorScale>
        <cfvo type="min"/>
        <cfvo type="max"/>
        <color rgb="FFFF7128"/>
        <color rgb="FFFFEF9C"/>
      </colorScale>
    </cfRule>
  </conditionalFormatting>
  <conditionalFormatting sqref="T26">
    <cfRule type="expression" dxfId="1592" priority="1844" stopIfTrue="1">
      <formula>LEN(TRIM(T26))=0</formula>
    </cfRule>
    <cfRule type="cellIs" dxfId="1591" priority="1845" stopIfTrue="1" operator="equal">
      <formula>" "</formula>
    </cfRule>
    <cfRule type="cellIs" dxfId="1590" priority="1846" stopIfTrue="1" operator="lessThan">
      <formula>19</formula>
    </cfRule>
  </conditionalFormatting>
  <conditionalFormatting sqref="T26">
    <cfRule type="expression" dxfId="1589" priority="1847" stopIfTrue="1">
      <formula>LEN(TRIM(T26))=0</formula>
    </cfRule>
  </conditionalFormatting>
  <conditionalFormatting sqref="T26">
    <cfRule type="cellIs" dxfId="1588" priority="1851" stopIfTrue="1" operator="equal">
      <formula>$P$6</formula>
    </cfRule>
    <cfRule type="cellIs" dxfId="1587" priority="1852" stopIfTrue="1" operator="equal">
      <formula>$P$4</formula>
    </cfRule>
    <cfRule type="cellIs" dxfId="1586" priority="1853" stopIfTrue="1" operator="equal">
      <formula>$P$8</formula>
    </cfRule>
  </conditionalFormatting>
  <conditionalFormatting sqref="T26">
    <cfRule type="cellIs" dxfId="1585" priority="1854" stopIfTrue="1" operator="lessThan">
      <formula>19</formula>
    </cfRule>
    <cfRule type="cellIs" dxfId="1584" priority="1855" stopIfTrue="1" operator="between">
      <formula>49</formula>
      <formula>20</formula>
    </cfRule>
    <cfRule type="cellIs" dxfId="1583" priority="1856" stopIfTrue="1" operator="greaterThan">
      <formula>50</formula>
    </cfRule>
  </conditionalFormatting>
  <conditionalFormatting sqref="T26">
    <cfRule type="expression" dxfId="1582" priority="1857" stopIfTrue="1">
      <formula>LEN(TRIM(T26))=0</formula>
    </cfRule>
    <cfRule type="cellIs" dxfId="1581" priority="1858" stopIfTrue="1" operator="equal">
      <formula>" "</formula>
    </cfRule>
    <cfRule type="cellIs" dxfId="1580" priority="1859" stopIfTrue="1" operator="lessThan">
      <formula>19</formula>
    </cfRule>
  </conditionalFormatting>
  <conditionalFormatting sqref="T26">
    <cfRule type="expression" dxfId="1579" priority="1860" stopIfTrue="1">
      <formula>LEN(TRIM(T26))=0</formula>
    </cfRule>
    <cfRule type="cellIs" dxfId="1578" priority="1861" stopIfTrue="1" operator="equal">
      <formula>" "</formula>
    </cfRule>
    <cfRule type="cellIs" dxfId="1577" priority="1862" stopIfTrue="1" operator="lessThan">
      <formula>19</formula>
    </cfRule>
  </conditionalFormatting>
  <conditionalFormatting sqref="T26">
    <cfRule type="expression" dxfId="1576" priority="1863" stopIfTrue="1">
      <formula>LEN(TRIM(T26))=0</formula>
    </cfRule>
    <cfRule type="cellIs" dxfId="1575" priority="1864" stopIfTrue="1" operator="equal">
      <formula>" "</formula>
    </cfRule>
    <cfRule type="cellIs" dxfId="1574" priority="1865" stopIfTrue="1" operator="lessThan">
      <formula>19</formula>
    </cfRule>
  </conditionalFormatting>
  <conditionalFormatting sqref="T26">
    <cfRule type="expression" dxfId="1573" priority="1866" stopIfTrue="1">
      <formula>LEN(TRIM(T26))=0</formula>
    </cfRule>
    <cfRule type="cellIs" dxfId="1572" priority="1867" stopIfTrue="1" operator="equal">
      <formula>" "</formula>
    </cfRule>
    <cfRule type="cellIs" dxfId="1571" priority="1868" stopIfTrue="1" operator="lessThan">
      <formula>19</formula>
    </cfRule>
  </conditionalFormatting>
  <conditionalFormatting sqref="T26">
    <cfRule type="expression" dxfId="1570" priority="1848" stopIfTrue="1">
      <formula>LEN(TRIM(T26))=0</formula>
    </cfRule>
    <cfRule type="cellIs" dxfId="1569" priority="1849" stopIfTrue="1" operator="equal">
      <formula>" "</formula>
    </cfRule>
    <cfRule type="cellIs" dxfId="1568" priority="1850" stopIfTrue="1" operator="lessThan">
      <formula>19</formula>
    </cfRule>
  </conditionalFormatting>
  <conditionalFormatting sqref="T26">
    <cfRule type="expression" dxfId="1567" priority="1869" stopIfTrue="1">
      <formula>LEN(TRIM(T26))=0</formula>
    </cfRule>
  </conditionalFormatting>
  <conditionalFormatting sqref="T26">
    <cfRule type="expression" dxfId="1566" priority="1870" stopIfTrue="1">
      <formula>LEN(TRIM(T26))=0</formula>
    </cfRule>
  </conditionalFormatting>
  <conditionalFormatting sqref="T26">
    <cfRule type="expression" dxfId="1565" priority="1840" stopIfTrue="1">
      <formula>LEN(TRIM(T26))=0</formula>
    </cfRule>
    <cfRule type="cellIs" dxfId="1564" priority="1841" stopIfTrue="1" operator="equal">
      <formula>" "</formula>
    </cfRule>
    <cfRule type="cellIs" dxfId="1563" priority="1842" stopIfTrue="1" operator="lessThan">
      <formula>19</formula>
    </cfRule>
  </conditionalFormatting>
  <conditionalFormatting sqref="T26">
    <cfRule type="expression" dxfId="1562" priority="1843" stopIfTrue="1">
      <formula>LEN(TRIM(T26))=0</formula>
    </cfRule>
  </conditionalFormatting>
  <conditionalFormatting sqref="T26">
    <cfRule type="expression" dxfId="1561" priority="1871" stopIfTrue="1">
      <formula>LEN(TRIM(T26))=0</formula>
    </cfRule>
  </conditionalFormatting>
  <conditionalFormatting sqref="T26">
    <cfRule type="expression" dxfId="1560" priority="1835" stopIfTrue="1">
      <formula>LEN(TRIM(T26))=0</formula>
    </cfRule>
    <cfRule type="cellIs" dxfId="1559" priority="1836" stopIfTrue="1" operator="equal">
      <formula>" "</formula>
    </cfRule>
    <cfRule type="cellIs" dxfId="1558" priority="1837" stopIfTrue="1" operator="lessThan">
      <formula>19</formula>
    </cfRule>
  </conditionalFormatting>
  <conditionalFormatting sqref="T26">
    <cfRule type="colorScale" priority="1834">
      <colorScale>
        <cfvo type="min"/>
        <cfvo type="max"/>
        <color rgb="FFFF7128"/>
        <color rgb="FFFFEF9C"/>
      </colorScale>
    </cfRule>
  </conditionalFormatting>
  <conditionalFormatting sqref="T26">
    <cfRule type="expression" dxfId="1557" priority="1838" stopIfTrue="1">
      <formula>LEN(TRIM(T26))=0</formula>
    </cfRule>
  </conditionalFormatting>
  <conditionalFormatting sqref="T26">
    <cfRule type="expression" dxfId="1556" priority="1839" stopIfTrue="1">
      <formula>LEN(TRIM(T26))=0</formula>
    </cfRule>
  </conditionalFormatting>
  <conditionalFormatting sqref="T26">
    <cfRule type="colorScale" priority="1872">
      <colorScale>
        <cfvo type="min"/>
        <cfvo type="max"/>
        <color rgb="FFFF7128"/>
        <color rgb="FFFFEF9C"/>
      </colorScale>
    </cfRule>
  </conditionalFormatting>
  <conditionalFormatting sqref="T27">
    <cfRule type="expression" dxfId="1555" priority="1805" stopIfTrue="1">
      <formula>LEN(TRIM(T27))=0</formula>
    </cfRule>
    <cfRule type="cellIs" dxfId="1554" priority="1806" stopIfTrue="1" operator="equal">
      <formula>" "</formula>
    </cfRule>
    <cfRule type="cellIs" dxfId="1553" priority="1807" stopIfTrue="1" operator="lessThan">
      <formula>19</formula>
    </cfRule>
  </conditionalFormatting>
  <conditionalFormatting sqref="T27">
    <cfRule type="expression" dxfId="1552" priority="1808" stopIfTrue="1">
      <formula>LEN(TRIM(T27))=0</formula>
    </cfRule>
  </conditionalFormatting>
  <conditionalFormatting sqref="T27">
    <cfRule type="cellIs" dxfId="1551" priority="1812" stopIfTrue="1" operator="equal">
      <formula>$P$6</formula>
    </cfRule>
    <cfRule type="cellIs" dxfId="1550" priority="1813" stopIfTrue="1" operator="equal">
      <formula>$P$4</formula>
    </cfRule>
    <cfRule type="cellIs" dxfId="1549" priority="1814" stopIfTrue="1" operator="equal">
      <formula>$P$8</formula>
    </cfRule>
  </conditionalFormatting>
  <conditionalFormatting sqref="T27">
    <cfRule type="cellIs" dxfId="1548" priority="1815" stopIfTrue="1" operator="lessThan">
      <formula>19</formula>
    </cfRule>
    <cfRule type="cellIs" dxfId="1547" priority="1816" stopIfTrue="1" operator="between">
      <formula>49</formula>
      <formula>20</formula>
    </cfRule>
    <cfRule type="cellIs" dxfId="1546" priority="1817" stopIfTrue="1" operator="greaterThan">
      <formula>50</formula>
    </cfRule>
  </conditionalFormatting>
  <conditionalFormatting sqref="T27">
    <cfRule type="expression" dxfId="1545" priority="1818" stopIfTrue="1">
      <formula>LEN(TRIM(T27))=0</formula>
    </cfRule>
    <cfRule type="cellIs" dxfId="1544" priority="1819" stopIfTrue="1" operator="equal">
      <formula>" "</formula>
    </cfRule>
    <cfRule type="cellIs" dxfId="1543" priority="1820" stopIfTrue="1" operator="lessThan">
      <formula>19</formula>
    </cfRule>
  </conditionalFormatting>
  <conditionalFormatting sqref="T27">
    <cfRule type="expression" dxfId="1542" priority="1821" stopIfTrue="1">
      <formula>LEN(TRIM(T27))=0</formula>
    </cfRule>
    <cfRule type="cellIs" dxfId="1541" priority="1822" stopIfTrue="1" operator="equal">
      <formula>" "</formula>
    </cfRule>
    <cfRule type="cellIs" dxfId="1540" priority="1823" stopIfTrue="1" operator="lessThan">
      <formula>19</formula>
    </cfRule>
  </conditionalFormatting>
  <conditionalFormatting sqref="T27">
    <cfRule type="expression" dxfId="1539" priority="1824" stopIfTrue="1">
      <formula>LEN(TRIM(T27))=0</formula>
    </cfRule>
    <cfRule type="cellIs" dxfId="1538" priority="1825" stopIfTrue="1" operator="equal">
      <formula>" "</formula>
    </cfRule>
    <cfRule type="cellIs" dxfId="1537" priority="1826" stopIfTrue="1" operator="lessThan">
      <formula>19</formula>
    </cfRule>
  </conditionalFormatting>
  <conditionalFormatting sqref="T27">
    <cfRule type="expression" dxfId="1536" priority="1827" stopIfTrue="1">
      <formula>LEN(TRIM(T27))=0</formula>
    </cfRule>
    <cfRule type="cellIs" dxfId="1535" priority="1828" stopIfTrue="1" operator="equal">
      <formula>" "</formula>
    </cfRule>
    <cfRule type="cellIs" dxfId="1534" priority="1829" stopIfTrue="1" operator="lessThan">
      <formula>19</formula>
    </cfRule>
  </conditionalFormatting>
  <conditionalFormatting sqref="T27">
    <cfRule type="expression" dxfId="1533" priority="1809" stopIfTrue="1">
      <formula>LEN(TRIM(T27))=0</formula>
    </cfRule>
    <cfRule type="cellIs" dxfId="1532" priority="1810" stopIfTrue="1" operator="equal">
      <formula>" "</formula>
    </cfRule>
    <cfRule type="cellIs" dxfId="1531" priority="1811" stopIfTrue="1" operator="lessThan">
      <formula>19</formula>
    </cfRule>
  </conditionalFormatting>
  <conditionalFormatting sqref="T27">
    <cfRule type="expression" dxfId="1530" priority="1830" stopIfTrue="1">
      <formula>LEN(TRIM(T27))=0</formula>
    </cfRule>
  </conditionalFormatting>
  <conditionalFormatting sqref="T27">
    <cfRule type="expression" dxfId="1529" priority="1831" stopIfTrue="1">
      <formula>LEN(TRIM(T27))=0</formula>
    </cfRule>
  </conditionalFormatting>
  <conditionalFormatting sqref="T27">
    <cfRule type="expression" dxfId="1528" priority="1801" stopIfTrue="1">
      <formula>LEN(TRIM(T27))=0</formula>
    </cfRule>
    <cfRule type="cellIs" dxfId="1527" priority="1802" stopIfTrue="1" operator="equal">
      <formula>" "</formula>
    </cfRule>
    <cfRule type="cellIs" dxfId="1526" priority="1803" stopIfTrue="1" operator="lessThan">
      <formula>19</formula>
    </cfRule>
  </conditionalFormatting>
  <conditionalFormatting sqref="T27">
    <cfRule type="expression" dxfId="1525" priority="1804" stopIfTrue="1">
      <formula>LEN(TRIM(T27))=0</formula>
    </cfRule>
  </conditionalFormatting>
  <conditionalFormatting sqref="T27">
    <cfRule type="expression" dxfId="1524" priority="1832" stopIfTrue="1">
      <formula>LEN(TRIM(T27))=0</formula>
    </cfRule>
  </conditionalFormatting>
  <conditionalFormatting sqref="T27">
    <cfRule type="expression" dxfId="1523" priority="1796" stopIfTrue="1">
      <formula>LEN(TRIM(T27))=0</formula>
    </cfRule>
    <cfRule type="cellIs" dxfId="1522" priority="1797" stopIfTrue="1" operator="equal">
      <formula>" "</formula>
    </cfRule>
    <cfRule type="cellIs" dxfId="1521" priority="1798" stopIfTrue="1" operator="lessThan">
      <formula>19</formula>
    </cfRule>
  </conditionalFormatting>
  <conditionalFormatting sqref="T27">
    <cfRule type="colorScale" priority="1795">
      <colorScale>
        <cfvo type="min"/>
        <cfvo type="max"/>
        <color rgb="FFFF7128"/>
        <color rgb="FFFFEF9C"/>
      </colorScale>
    </cfRule>
  </conditionalFormatting>
  <conditionalFormatting sqref="T27">
    <cfRule type="expression" dxfId="1520" priority="1799" stopIfTrue="1">
      <formula>LEN(TRIM(T27))=0</formula>
    </cfRule>
  </conditionalFormatting>
  <conditionalFormatting sqref="T27">
    <cfRule type="expression" dxfId="1519" priority="1800" stopIfTrue="1">
      <formula>LEN(TRIM(T27))=0</formula>
    </cfRule>
  </conditionalFormatting>
  <conditionalFormatting sqref="T27">
    <cfRule type="colorScale" priority="1833">
      <colorScale>
        <cfvo type="min"/>
        <cfvo type="max"/>
        <color rgb="FFFF7128"/>
        <color rgb="FFFFEF9C"/>
      </colorScale>
    </cfRule>
  </conditionalFormatting>
  <conditionalFormatting sqref="T28">
    <cfRule type="expression" dxfId="1518" priority="1766" stopIfTrue="1">
      <formula>LEN(TRIM(T28))=0</formula>
    </cfRule>
    <cfRule type="cellIs" dxfId="1517" priority="1767" stopIfTrue="1" operator="equal">
      <formula>" "</formula>
    </cfRule>
    <cfRule type="cellIs" dxfId="1516" priority="1768" stopIfTrue="1" operator="lessThan">
      <formula>19</formula>
    </cfRule>
  </conditionalFormatting>
  <conditionalFormatting sqref="T28">
    <cfRule type="expression" dxfId="1515" priority="1769" stopIfTrue="1">
      <formula>LEN(TRIM(T28))=0</formula>
    </cfRule>
  </conditionalFormatting>
  <conditionalFormatting sqref="T28">
    <cfRule type="cellIs" dxfId="1514" priority="1773" stopIfTrue="1" operator="equal">
      <formula>$P$6</formula>
    </cfRule>
    <cfRule type="cellIs" dxfId="1513" priority="1774" stopIfTrue="1" operator="equal">
      <formula>$P$4</formula>
    </cfRule>
    <cfRule type="cellIs" dxfId="1512" priority="1775" stopIfTrue="1" operator="equal">
      <formula>$P$8</formula>
    </cfRule>
  </conditionalFormatting>
  <conditionalFormatting sqref="T28">
    <cfRule type="cellIs" dxfId="1511" priority="1776" stopIfTrue="1" operator="lessThan">
      <formula>19</formula>
    </cfRule>
    <cfRule type="cellIs" dxfId="1510" priority="1777" stopIfTrue="1" operator="between">
      <formula>49</formula>
      <formula>20</formula>
    </cfRule>
    <cfRule type="cellIs" dxfId="1509" priority="1778" stopIfTrue="1" operator="greaterThan">
      <formula>50</formula>
    </cfRule>
  </conditionalFormatting>
  <conditionalFormatting sqref="T28">
    <cfRule type="expression" dxfId="1508" priority="1779" stopIfTrue="1">
      <formula>LEN(TRIM(T28))=0</formula>
    </cfRule>
    <cfRule type="cellIs" dxfId="1507" priority="1780" stopIfTrue="1" operator="equal">
      <formula>" "</formula>
    </cfRule>
    <cfRule type="cellIs" dxfId="1506" priority="1781" stopIfTrue="1" operator="lessThan">
      <formula>19</formula>
    </cfRule>
  </conditionalFormatting>
  <conditionalFormatting sqref="T28">
    <cfRule type="expression" dxfId="1505" priority="1782" stopIfTrue="1">
      <formula>LEN(TRIM(T28))=0</formula>
    </cfRule>
    <cfRule type="cellIs" dxfId="1504" priority="1783" stopIfTrue="1" operator="equal">
      <formula>" "</formula>
    </cfRule>
    <cfRule type="cellIs" dxfId="1503" priority="1784" stopIfTrue="1" operator="lessThan">
      <formula>19</formula>
    </cfRule>
  </conditionalFormatting>
  <conditionalFormatting sqref="T28">
    <cfRule type="expression" dxfId="1502" priority="1785" stopIfTrue="1">
      <formula>LEN(TRIM(T28))=0</formula>
    </cfRule>
    <cfRule type="cellIs" dxfId="1501" priority="1786" stopIfTrue="1" operator="equal">
      <formula>" "</formula>
    </cfRule>
    <cfRule type="cellIs" dxfId="1500" priority="1787" stopIfTrue="1" operator="lessThan">
      <formula>19</formula>
    </cfRule>
  </conditionalFormatting>
  <conditionalFormatting sqref="T28">
    <cfRule type="expression" dxfId="1499" priority="1788" stopIfTrue="1">
      <formula>LEN(TRIM(T28))=0</formula>
    </cfRule>
    <cfRule type="cellIs" dxfId="1498" priority="1789" stopIfTrue="1" operator="equal">
      <formula>" "</formula>
    </cfRule>
    <cfRule type="cellIs" dxfId="1497" priority="1790" stopIfTrue="1" operator="lessThan">
      <formula>19</formula>
    </cfRule>
  </conditionalFormatting>
  <conditionalFormatting sqref="T28">
    <cfRule type="expression" dxfId="1496" priority="1770" stopIfTrue="1">
      <formula>LEN(TRIM(T28))=0</formula>
    </cfRule>
    <cfRule type="cellIs" dxfId="1495" priority="1771" stopIfTrue="1" operator="equal">
      <formula>" "</formula>
    </cfRule>
    <cfRule type="cellIs" dxfId="1494" priority="1772" stopIfTrue="1" operator="lessThan">
      <formula>19</formula>
    </cfRule>
  </conditionalFormatting>
  <conditionalFormatting sqref="T28">
    <cfRule type="expression" dxfId="1493" priority="1791" stopIfTrue="1">
      <formula>LEN(TRIM(T28))=0</formula>
    </cfRule>
  </conditionalFormatting>
  <conditionalFormatting sqref="T28">
    <cfRule type="expression" dxfId="1492" priority="1792" stopIfTrue="1">
      <formula>LEN(TRIM(T28))=0</formula>
    </cfRule>
  </conditionalFormatting>
  <conditionalFormatting sqref="T28">
    <cfRule type="expression" dxfId="1491" priority="1762" stopIfTrue="1">
      <formula>LEN(TRIM(T28))=0</formula>
    </cfRule>
    <cfRule type="cellIs" dxfId="1490" priority="1763" stopIfTrue="1" operator="equal">
      <formula>" "</formula>
    </cfRule>
    <cfRule type="cellIs" dxfId="1489" priority="1764" stopIfTrue="1" operator="lessThan">
      <formula>19</formula>
    </cfRule>
  </conditionalFormatting>
  <conditionalFormatting sqref="T28">
    <cfRule type="expression" dxfId="1488" priority="1765" stopIfTrue="1">
      <formula>LEN(TRIM(T28))=0</formula>
    </cfRule>
  </conditionalFormatting>
  <conditionalFormatting sqref="T28">
    <cfRule type="expression" dxfId="1487" priority="1793" stopIfTrue="1">
      <formula>LEN(TRIM(T28))=0</formula>
    </cfRule>
  </conditionalFormatting>
  <conditionalFormatting sqref="T28">
    <cfRule type="expression" dxfId="1486" priority="1757" stopIfTrue="1">
      <formula>LEN(TRIM(T28))=0</formula>
    </cfRule>
    <cfRule type="cellIs" dxfId="1485" priority="1758" stopIfTrue="1" operator="equal">
      <formula>" "</formula>
    </cfRule>
    <cfRule type="cellIs" dxfId="1484" priority="1759" stopIfTrue="1" operator="lessThan">
      <formula>19</formula>
    </cfRule>
  </conditionalFormatting>
  <conditionalFormatting sqref="T28">
    <cfRule type="colorScale" priority="1756">
      <colorScale>
        <cfvo type="min"/>
        <cfvo type="max"/>
        <color rgb="FFFF7128"/>
        <color rgb="FFFFEF9C"/>
      </colorScale>
    </cfRule>
  </conditionalFormatting>
  <conditionalFormatting sqref="T28">
    <cfRule type="expression" dxfId="1483" priority="1760" stopIfTrue="1">
      <formula>LEN(TRIM(T28))=0</formula>
    </cfRule>
  </conditionalFormatting>
  <conditionalFormatting sqref="T28">
    <cfRule type="expression" dxfId="1482" priority="1761" stopIfTrue="1">
      <formula>LEN(TRIM(T28))=0</formula>
    </cfRule>
  </conditionalFormatting>
  <conditionalFormatting sqref="T28">
    <cfRule type="colorScale" priority="1794">
      <colorScale>
        <cfvo type="min"/>
        <cfvo type="max"/>
        <color rgb="FFFF7128"/>
        <color rgb="FFFFEF9C"/>
      </colorScale>
    </cfRule>
  </conditionalFormatting>
  <conditionalFormatting sqref="T39">
    <cfRule type="cellIs" dxfId="1481" priority="1747" stopIfTrue="1" operator="equal">
      <formula>$P$6</formula>
    </cfRule>
    <cfRule type="cellIs" dxfId="1480" priority="1748" stopIfTrue="1" operator="equal">
      <formula>$P$4</formula>
    </cfRule>
    <cfRule type="cellIs" dxfId="1479" priority="1749" stopIfTrue="1" operator="equal">
      <formula>$P$8</formula>
    </cfRule>
  </conditionalFormatting>
  <conditionalFormatting sqref="T39">
    <cfRule type="expression" dxfId="1478" priority="1750" stopIfTrue="1">
      <formula>LEN(TRIM(T39))=0</formula>
    </cfRule>
    <cfRule type="cellIs" dxfId="1477" priority="1751" stopIfTrue="1" operator="equal">
      <formula>" "</formula>
    </cfRule>
    <cfRule type="cellIs" dxfId="1476" priority="1752" stopIfTrue="1" operator="lessThan">
      <formula>19</formula>
    </cfRule>
  </conditionalFormatting>
  <conditionalFormatting sqref="T39">
    <cfRule type="expression" dxfId="1475" priority="1753" stopIfTrue="1">
      <formula>LEN(TRIM(T39))=0</formula>
    </cfRule>
  </conditionalFormatting>
  <conditionalFormatting sqref="T39">
    <cfRule type="expression" dxfId="1474" priority="1754" stopIfTrue="1">
      <formula>LEN(TRIM(T39))=0</formula>
    </cfRule>
  </conditionalFormatting>
  <conditionalFormatting sqref="T39">
    <cfRule type="colorScale" priority="1755">
      <colorScale>
        <cfvo type="min"/>
        <cfvo type="max"/>
        <color rgb="FFFF7128"/>
        <color rgb="FFFFEF9C"/>
      </colorScale>
    </cfRule>
  </conditionalFormatting>
  <conditionalFormatting sqref="T40">
    <cfRule type="cellIs" dxfId="1473" priority="1738" stopIfTrue="1" operator="equal">
      <formula>$P$6</formula>
    </cfRule>
    <cfRule type="cellIs" dxfId="1472" priority="1739" stopIfTrue="1" operator="equal">
      <formula>$P$4</formula>
    </cfRule>
    <cfRule type="cellIs" dxfId="1471" priority="1740" stopIfTrue="1" operator="equal">
      <formula>$P$8</formula>
    </cfRule>
  </conditionalFormatting>
  <conditionalFormatting sqref="T40">
    <cfRule type="expression" dxfId="1470" priority="1741" stopIfTrue="1">
      <formula>LEN(TRIM(T40))=0</formula>
    </cfRule>
    <cfRule type="cellIs" dxfId="1469" priority="1742" stopIfTrue="1" operator="equal">
      <formula>" "</formula>
    </cfRule>
    <cfRule type="cellIs" dxfId="1468" priority="1743" stopIfTrue="1" operator="lessThan">
      <formula>19</formula>
    </cfRule>
  </conditionalFormatting>
  <conditionalFormatting sqref="T40">
    <cfRule type="expression" dxfId="1467" priority="1744" stopIfTrue="1">
      <formula>LEN(TRIM(T40))=0</formula>
    </cfRule>
  </conditionalFormatting>
  <conditionalFormatting sqref="T40">
    <cfRule type="expression" dxfId="1466" priority="1745" stopIfTrue="1">
      <formula>LEN(TRIM(T40))=0</formula>
    </cfRule>
  </conditionalFormatting>
  <conditionalFormatting sqref="T40">
    <cfRule type="colorScale" priority="1746">
      <colorScale>
        <cfvo type="min"/>
        <cfvo type="max"/>
        <color rgb="FFFF7128"/>
        <color rgb="FFFFEF9C"/>
      </colorScale>
    </cfRule>
  </conditionalFormatting>
  <conditionalFormatting sqref="T42">
    <cfRule type="cellIs" dxfId="1465" priority="1729" stopIfTrue="1" operator="equal">
      <formula>$P$6</formula>
    </cfRule>
    <cfRule type="cellIs" dxfId="1464" priority="1730" stopIfTrue="1" operator="equal">
      <formula>$P$4</formula>
    </cfRule>
    <cfRule type="cellIs" dxfId="1463" priority="1731" stopIfTrue="1" operator="equal">
      <formula>$P$8</formula>
    </cfRule>
  </conditionalFormatting>
  <conditionalFormatting sqref="T42">
    <cfRule type="expression" dxfId="1462" priority="1732" stopIfTrue="1">
      <formula>LEN(TRIM(T42))=0</formula>
    </cfRule>
    <cfRule type="cellIs" dxfId="1461" priority="1733" stopIfTrue="1" operator="equal">
      <formula>" "</formula>
    </cfRule>
    <cfRule type="cellIs" dxfId="1460" priority="1734" stopIfTrue="1" operator="lessThan">
      <formula>19</formula>
    </cfRule>
  </conditionalFormatting>
  <conditionalFormatting sqref="T42">
    <cfRule type="expression" dxfId="1459" priority="1735" stopIfTrue="1">
      <formula>LEN(TRIM(T42))=0</formula>
    </cfRule>
  </conditionalFormatting>
  <conditionalFormatting sqref="T42">
    <cfRule type="expression" dxfId="1458" priority="1736" stopIfTrue="1">
      <formula>LEN(TRIM(T42))=0</formula>
    </cfRule>
  </conditionalFormatting>
  <conditionalFormatting sqref="T42">
    <cfRule type="colorScale" priority="1737">
      <colorScale>
        <cfvo type="min"/>
        <cfvo type="max"/>
        <color rgb="FFFF7128"/>
        <color rgb="FFFFEF9C"/>
      </colorScale>
    </cfRule>
  </conditionalFormatting>
  <conditionalFormatting sqref="T43">
    <cfRule type="cellIs" dxfId="1457" priority="1720" stopIfTrue="1" operator="equal">
      <formula>$P$6</formula>
    </cfRule>
    <cfRule type="cellIs" dxfId="1456" priority="1721" stopIfTrue="1" operator="equal">
      <formula>$P$4</formula>
    </cfRule>
    <cfRule type="cellIs" dxfId="1455" priority="1722" stopIfTrue="1" operator="equal">
      <formula>$P$8</formula>
    </cfRule>
  </conditionalFormatting>
  <conditionalFormatting sqref="T43">
    <cfRule type="expression" dxfId="1454" priority="1723" stopIfTrue="1">
      <formula>LEN(TRIM(T43))=0</formula>
    </cfRule>
    <cfRule type="cellIs" dxfId="1453" priority="1724" stopIfTrue="1" operator="equal">
      <formula>" "</formula>
    </cfRule>
    <cfRule type="cellIs" dxfId="1452" priority="1725" stopIfTrue="1" operator="lessThan">
      <formula>19</formula>
    </cfRule>
  </conditionalFormatting>
  <conditionalFormatting sqref="T43">
    <cfRule type="expression" dxfId="1451" priority="1726" stopIfTrue="1">
      <formula>LEN(TRIM(T43))=0</formula>
    </cfRule>
  </conditionalFormatting>
  <conditionalFormatting sqref="T43">
    <cfRule type="expression" dxfId="1450" priority="1727" stopIfTrue="1">
      <formula>LEN(TRIM(T43))=0</formula>
    </cfRule>
  </conditionalFormatting>
  <conditionalFormatting sqref="T43">
    <cfRule type="colorScale" priority="1728">
      <colorScale>
        <cfvo type="min"/>
        <cfvo type="max"/>
        <color rgb="FFFF7128"/>
        <color rgb="FFFFEF9C"/>
      </colorScale>
    </cfRule>
  </conditionalFormatting>
  <conditionalFormatting sqref="T44">
    <cfRule type="cellIs" dxfId="1449" priority="1711" stopIfTrue="1" operator="equal">
      <formula>$P$6</formula>
    </cfRule>
    <cfRule type="cellIs" dxfId="1448" priority="1712" stopIfTrue="1" operator="equal">
      <formula>$P$4</formula>
    </cfRule>
    <cfRule type="cellIs" dxfId="1447" priority="1713" stopIfTrue="1" operator="equal">
      <formula>$P$8</formula>
    </cfRule>
  </conditionalFormatting>
  <conditionalFormatting sqref="T44">
    <cfRule type="expression" dxfId="1446" priority="1714" stopIfTrue="1">
      <formula>LEN(TRIM(T44))=0</formula>
    </cfRule>
    <cfRule type="cellIs" dxfId="1445" priority="1715" stopIfTrue="1" operator="equal">
      <formula>" "</formula>
    </cfRule>
    <cfRule type="cellIs" dxfId="1444" priority="1716" stopIfTrue="1" operator="lessThan">
      <formula>19</formula>
    </cfRule>
  </conditionalFormatting>
  <conditionalFormatting sqref="T44">
    <cfRule type="expression" dxfId="1443" priority="1717" stopIfTrue="1">
      <formula>LEN(TRIM(T44))=0</formula>
    </cfRule>
  </conditionalFormatting>
  <conditionalFormatting sqref="T44">
    <cfRule type="expression" dxfId="1442" priority="1718" stopIfTrue="1">
      <formula>LEN(TRIM(T44))=0</formula>
    </cfRule>
  </conditionalFormatting>
  <conditionalFormatting sqref="T44">
    <cfRule type="colorScale" priority="1719">
      <colorScale>
        <cfvo type="min"/>
        <cfvo type="max"/>
        <color rgb="FFFF7128"/>
        <color rgb="FFFFEF9C"/>
      </colorScale>
    </cfRule>
  </conditionalFormatting>
  <conditionalFormatting sqref="T51">
    <cfRule type="cellIs" dxfId="1441" priority="1702" stopIfTrue="1" operator="equal">
      <formula>$P$6</formula>
    </cfRule>
    <cfRule type="cellIs" dxfId="1440" priority="1703" stopIfTrue="1" operator="equal">
      <formula>$P$4</formula>
    </cfRule>
    <cfRule type="cellIs" dxfId="1439" priority="1704" stopIfTrue="1" operator="equal">
      <formula>$P$8</formula>
    </cfRule>
  </conditionalFormatting>
  <conditionalFormatting sqref="T51">
    <cfRule type="expression" dxfId="1438" priority="1705" stopIfTrue="1">
      <formula>LEN(TRIM(T51))=0</formula>
    </cfRule>
    <cfRule type="cellIs" dxfId="1437" priority="1706" stopIfTrue="1" operator="equal">
      <formula>" "</formula>
    </cfRule>
    <cfRule type="cellIs" dxfId="1436" priority="1707" stopIfTrue="1" operator="lessThan">
      <formula>19</formula>
    </cfRule>
  </conditionalFormatting>
  <conditionalFormatting sqref="T51">
    <cfRule type="expression" dxfId="1435" priority="1708" stopIfTrue="1">
      <formula>LEN(TRIM(T51))=0</formula>
    </cfRule>
  </conditionalFormatting>
  <conditionalFormatting sqref="T51">
    <cfRule type="expression" dxfId="1434" priority="1709" stopIfTrue="1">
      <formula>LEN(TRIM(T51))=0</formula>
    </cfRule>
  </conditionalFormatting>
  <conditionalFormatting sqref="T51">
    <cfRule type="colorScale" priority="1710">
      <colorScale>
        <cfvo type="min"/>
        <cfvo type="max"/>
        <color rgb="FFFF7128"/>
        <color rgb="FFFFEF9C"/>
      </colorScale>
    </cfRule>
  </conditionalFormatting>
  <conditionalFormatting sqref="T52">
    <cfRule type="cellIs" dxfId="1433" priority="1693" stopIfTrue="1" operator="equal">
      <formula>$P$6</formula>
    </cfRule>
    <cfRule type="cellIs" dxfId="1432" priority="1694" stopIfTrue="1" operator="equal">
      <formula>$P$4</formula>
    </cfRule>
    <cfRule type="cellIs" dxfId="1431" priority="1695" stopIfTrue="1" operator="equal">
      <formula>$P$8</formula>
    </cfRule>
  </conditionalFormatting>
  <conditionalFormatting sqref="T52">
    <cfRule type="expression" dxfId="1430" priority="1696" stopIfTrue="1">
      <formula>LEN(TRIM(T52))=0</formula>
    </cfRule>
    <cfRule type="cellIs" dxfId="1429" priority="1697" stopIfTrue="1" operator="equal">
      <formula>" "</formula>
    </cfRule>
    <cfRule type="cellIs" dxfId="1428" priority="1698" stopIfTrue="1" operator="lessThan">
      <formula>19</formula>
    </cfRule>
  </conditionalFormatting>
  <conditionalFormatting sqref="T52">
    <cfRule type="expression" dxfId="1427" priority="1699" stopIfTrue="1">
      <formula>LEN(TRIM(T52))=0</formula>
    </cfRule>
  </conditionalFormatting>
  <conditionalFormatting sqref="T52">
    <cfRule type="expression" dxfId="1426" priority="1700" stopIfTrue="1">
      <formula>LEN(TRIM(T52))=0</formula>
    </cfRule>
  </conditionalFormatting>
  <conditionalFormatting sqref="T52">
    <cfRule type="colorScale" priority="1701">
      <colorScale>
        <cfvo type="min"/>
        <cfvo type="max"/>
        <color rgb="FFFF7128"/>
        <color rgb="FFFFEF9C"/>
      </colorScale>
    </cfRule>
  </conditionalFormatting>
  <conditionalFormatting sqref="T60">
    <cfRule type="cellIs" dxfId="1425" priority="1684" stopIfTrue="1" operator="equal">
      <formula>$P$6</formula>
    </cfRule>
    <cfRule type="cellIs" dxfId="1424" priority="1685" stopIfTrue="1" operator="equal">
      <formula>$P$4</formula>
    </cfRule>
    <cfRule type="cellIs" dxfId="1423" priority="1686" stopIfTrue="1" operator="equal">
      <formula>$P$8</formula>
    </cfRule>
  </conditionalFormatting>
  <conditionalFormatting sqref="T60">
    <cfRule type="expression" dxfId="1422" priority="1687" stopIfTrue="1">
      <formula>LEN(TRIM(T60))=0</formula>
    </cfRule>
    <cfRule type="cellIs" dxfId="1421" priority="1688" stopIfTrue="1" operator="equal">
      <formula>" "</formula>
    </cfRule>
    <cfRule type="cellIs" dxfId="1420" priority="1689" stopIfTrue="1" operator="lessThan">
      <formula>19</formula>
    </cfRule>
  </conditionalFormatting>
  <conditionalFormatting sqref="T60">
    <cfRule type="expression" dxfId="1419" priority="1690" stopIfTrue="1">
      <formula>LEN(TRIM(T60))=0</formula>
    </cfRule>
  </conditionalFormatting>
  <conditionalFormatting sqref="T60">
    <cfRule type="expression" dxfId="1418" priority="1691" stopIfTrue="1">
      <formula>LEN(TRIM(T60))=0</formula>
    </cfRule>
  </conditionalFormatting>
  <conditionalFormatting sqref="T60">
    <cfRule type="colorScale" priority="1692">
      <colorScale>
        <cfvo type="min"/>
        <cfvo type="max"/>
        <color rgb="FFFF7128"/>
        <color rgb="FFFFEF9C"/>
      </colorScale>
    </cfRule>
  </conditionalFormatting>
  <conditionalFormatting sqref="T63">
    <cfRule type="cellIs" dxfId="1417" priority="1675" stopIfTrue="1" operator="equal">
      <formula>$P$6</formula>
    </cfRule>
    <cfRule type="cellIs" dxfId="1416" priority="1676" stopIfTrue="1" operator="equal">
      <formula>$P$4</formula>
    </cfRule>
    <cfRule type="cellIs" dxfId="1415" priority="1677" stopIfTrue="1" operator="equal">
      <formula>$P$8</formula>
    </cfRule>
  </conditionalFormatting>
  <conditionalFormatting sqref="T63">
    <cfRule type="expression" dxfId="1414" priority="1678" stopIfTrue="1">
      <formula>LEN(TRIM(T63))=0</formula>
    </cfRule>
    <cfRule type="cellIs" dxfId="1413" priority="1679" stopIfTrue="1" operator="equal">
      <formula>" "</formula>
    </cfRule>
    <cfRule type="cellIs" dxfId="1412" priority="1680" stopIfTrue="1" operator="lessThan">
      <formula>19</formula>
    </cfRule>
  </conditionalFormatting>
  <conditionalFormatting sqref="T63">
    <cfRule type="expression" dxfId="1411" priority="1681" stopIfTrue="1">
      <formula>LEN(TRIM(T63))=0</formula>
    </cfRule>
  </conditionalFormatting>
  <conditionalFormatting sqref="T63">
    <cfRule type="expression" dxfId="1410" priority="1682" stopIfTrue="1">
      <formula>LEN(TRIM(T63))=0</formula>
    </cfRule>
  </conditionalFormatting>
  <conditionalFormatting sqref="T63">
    <cfRule type="colorScale" priority="1683">
      <colorScale>
        <cfvo type="min"/>
        <cfvo type="max"/>
        <color rgb="FFFF7128"/>
        <color rgb="FFFFEF9C"/>
      </colorScale>
    </cfRule>
  </conditionalFormatting>
  <conditionalFormatting sqref="T41">
    <cfRule type="cellIs" dxfId="1409" priority="1666" stopIfTrue="1" operator="equal">
      <formula>$P$6</formula>
    </cfRule>
    <cfRule type="cellIs" dxfId="1408" priority="1667" stopIfTrue="1" operator="equal">
      <formula>$P$4</formula>
    </cfRule>
    <cfRule type="cellIs" dxfId="1407" priority="1668" stopIfTrue="1" operator="equal">
      <formula>$P$8</formula>
    </cfRule>
  </conditionalFormatting>
  <conditionalFormatting sqref="T41">
    <cfRule type="expression" dxfId="1406" priority="1669" stopIfTrue="1">
      <formula>LEN(TRIM(T41))=0</formula>
    </cfRule>
    <cfRule type="cellIs" dxfId="1405" priority="1670" stopIfTrue="1" operator="equal">
      <formula>" "</formula>
    </cfRule>
    <cfRule type="cellIs" dxfId="1404" priority="1671" stopIfTrue="1" operator="lessThan">
      <formula>19</formula>
    </cfRule>
  </conditionalFormatting>
  <conditionalFormatting sqref="T41">
    <cfRule type="expression" dxfId="1403" priority="1672" stopIfTrue="1">
      <formula>LEN(TRIM(T41))=0</formula>
    </cfRule>
  </conditionalFormatting>
  <conditionalFormatting sqref="T41">
    <cfRule type="expression" dxfId="1402" priority="1673" stopIfTrue="1">
      <formula>LEN(TRIM(T41))=0</formula>
    </cfRule>
  </conditionalFormatting>
  <conditionalFormatting sqref="T41">
    <cfRule type="colorScale" priority="1674">
      <colorScale>
        <cfvo type="min"/>
        <cfvo type="max"/>
        <color rgb="FFFF7128"/>
        <color rgb="FFFFEF9C"/>
      </colorScale>
    </cfRule>
  </conditionalFormatting>
  <conditionalFormatting sqref="T66">
    <cfRule type="cellIs" dxfId="1401" priority="1657" stopIfTrue="1" operator="equal">
      <formula>$P$6</formula>
    </cfRule>
    <cfRule type="cellIs" dxfId="1400" priority="1658" stopIfTrue="1" operator="equal">
      <formula>$P$4</formula>
    </cfRule>
    <cfRule type="cellIs" dxfId="1399" priority="1659" stopIfTrue="1" operator="equal">
      <formula>$P$8</formula>
    </cfRule>
  </conditionalFormatting>
  <conditionalFormatting sqref="T66">
    <cfRule type="expression" dxfId="1398" priority="1660" stopIfTrue="1">
      <formula>LEN(TRIM(T66))=0</formula>
    </cfRule>
    <cfRule type="cellIs" dxfId="1397" priority="1661" stopIfTrue="1" operator="equal">
      <formula>" "</formula>
    </cfRule>
    <cfRule type="cellIs" dxfId="1396" priority="1662" stopIfTrue="1" operator="lessThan">
      <formula>19</formula>
    </cfRule>
  </conditionalFormatting>
  <conditionalFormatting sqref="T66">
    <cfRule type="expression" dxfId="1395" priority="1663" stopIfTrue="1">
      <formula>LEN(TRIM(T66))=0</formula>
    </cfRule>
  </conditionalFormatting>
  <conditionalFormatting sqref="T66">
    <cfRule type="expression" dxfId="1394" priority="1664" stopIfTrue="1">
      <formula>LEN(TRIM(T66))=0</formula>
    </cfRule>
  </conditionalFormatting>
  <conditionalFormatting sqref="T66">
    <cfRule type="colorScale" priority="1665">
      <colorScale>
        <cfvo type="min"/>
        <cfvo type="max"/>
        <color rgb="FFFF7128"/>
        <color rgb="FFFFEF9C"/>
      </colorScale>
    </cfRule>
  </conditionalFormatting>
  <conditionalFormatting sqref="T67">
    <cfRule type="cellIs" dxfId="1393" priority="1648" stopIfTrue="1" operator="equal">
      <formula>$P$6</formula>
    </cfRule>
    <cfRule type="cellIs" dxfId="1392" priority="1649" stopIfTrue="1" operator="equal">
      <formula>$P$4</formula>
    </cfRule>
    <cfRule type="cellIs" dxfId="1391" priority="1650" stopIfTrue="1" operator="equal">
      <formula>$P$8</formula>
    </cfRule>
  </conditionalFormatting>
  <conditionalFormatting sqref="T67">
    <cfRule type="expression" dxfId="1390" priority="1651" stopIfTrue="1">
      <formula>LEN(TRIM(T67))=0</formula>
    </cfRule>
    <cfRule type="cellIs" dxfId="1389" priority="1652" stopIfTrue="1" operator="equal">
      <formula>" "</formula>
    </cfRule>
    <cfRule type="cellIs" dxfId="1388" priority="1653" stopIfTrue="1" operator="lessThan">
      <formula>19</formula>
    </cfRule>
  </conditionalFormatting>
  <conditionalFormatting sqref="T67">
    <cfRule type="expression" dxfId="1387" priority="1654" stopIfTrue="1">
      <formula>LEN(TRIM(T67))=0</formula>
    </cfRule>
  </conditionalFormatting>
  <conditionalFormatting sqref="T67">
    <cfRule type="expression" dxfId="1386" priority="1655" stopIfTrue="1">
      <formula>LEN(TRIM(T67))=0</formula>
    </cfRule>
  </conditionalFormatting>
  <conditionalFormatting sqref="T67">
    <cfRule type="colorScale" priority="1656">
      <colorScale>
        <cfvo type="min"/>
        <cfvo type="max"/>
        <color rgb="FFFF7128"/>
        <color rgb="FFFFEF9C"/>
      </colorScale>
    </cfRule>
  </conditionalFormatting>
  <conditionalFormatting sqref="T69">
    <cfRule type="cellIs" dxfId="1385" priority="1639" stopIfTrue="1" operator="equal">
      <formula>$P$6</formula>
    </cfRule>
    <cfRule type="cellIs" dxfId="1384" priority="1640" stopIfTrue="1" operator="equal">
      <formula>$P$4</formula>
    </cfRule>
    <cfRule type="cellIs" dxfId="1383" priority="1641" stopIfTrue="1" operator="equal">
      <formula>$P$8</formula>
    </cfRule>
  </conditionalFormatting>
  <conditionalFormatting sqref="T69">
    <cfRule type="expression" dxfId="1382" priority="1642" stopIfTrue="1">
      <formula>LEN(TRIM(T69))=0</formula>
    </cfRule>
    <cfRule type="cellIs" dxfId="1381" priority="1643" stopIfTrue="1" operator="equal">
      <formula>" "</formula>
    </cfRule>
    <cfRule type="cellIs" dxfId="1380" priority="1644" stopIfTrue="1" operator="lessThan">
      <formula>19</formula>
    </cfRule>
  </conditionalFormatting>
  <conditionalFormatting sqref="T69">
    <cfRule type="expression" dxfId="1379" priority="1645" stopIfTrue="1">
      <formula>LEN(TRIM(T69))=0</formula>
    </cfRule>
  </conditionalFormatting>
  <conditionalFormatting sqref="T69">
    <cfRule type="expression" dxfId="1378" priority="1646" stopIfTrue="1">
      <formula>LEN(TRIM(T69))=0</formula>
    </cfRule>
  </conditionalFormatting>
  <conditionalFormatting sqref="T69">
    <cfRule type="colorScale" priority="1647">
      <colorScale>
        <cfvo type="min"/>
        <cfvo type="max"/>
        <color rgb="FFFF7128"/>
        <color rgb="FFFFEF9C"/>
      </colorScale>
    </cfRule>
  </conditionalFormatting>
  <conditionalFormatting sqref="T70:T71">
    <cfRule type="cellIs" dxfId="1377" priority="1630" stopIfTrue="1" operator="equal">
      <formula>$P$6</formula>
    </cfRule>
    <cfRule type="cellIs" dxfId="1376" priority="1631" stopIfTrue="1" operator="equal">
      <formula>$P$4</formula>
    </cfRule>
    <cfRule type="cellIs" dxfId="1375" priority="1632" stopIfTrue="1" operator="equal">
      <formula>$P$8</formula>
    </cfRule>
  </conditionalFormatting>
  <conditionalFormatting sqref="T70:T71">
    <cfRule type="expression" dxfId="1374" priority="1633" stopIfTrue="1">
      <formula>LEN(TRIM(T70))=0</formula>
    </cfRule>
    <cfRule type="cellIs" dxfId="1373" priority="1634" stopIfTrue="1" operator="equal">
      <formula>" "</formula>
    </cfRule>
    <cfRule type="cellIs" dxfId="1372" priority="1635" stopIfTrue="1" operator="lessThan">
      <formula>19</formula>
    </cfRule>
  </conditionalFormatting>
  <conditionalFormatting sqref="T70:T71">
    <cfRule type="expression" dxfId="1371" priority="1636" stopIfTrue="1">
      <formula>LEN(TRIM(T70))=0</formula>
    </cfRule>
  </conditionalFormatting>
  <conditionalFormatting sqref="T70:T71">
    <cfRule type="expression" dxfId="1370" priority="1637" stopIfTrue="1">
      <formula>LEN(TRIM(T70))=0</formula>
    </cfRule>
  </conditionalFormatting>
  <conditionalFormatting sqref="T70:T71">
    <cfRule type="colorScale" priority="1638">
      <colorScale>
        <cfvo type="min"/>
        <cfvo type="max"/>
        <color rgb="FFFF7128"/>
        <color rgb="FFFFEF9C"/>
      </colorScale>
    </cfRule>
  </conditionalFormatting>
  <conditionalFormatting sqref="T75">
    <cfRule type="cellIs" dxfId="1369" priority="1621" stopIfTrue="1" operator="equal">
      <formula>$P$6</formula>
    </cfRule>
    <cfRule type="cellIs" dxfId="1368" priority="1622" stopIfTrue="1" operator="equal">
      <formula>$P$4</formula>
    </cfRule>
    <cfRule type="cellIs" dxfId="1367" priority="1623" stopIfTrue="1" operator="equal">
      <formula>$P$8</formula>
    </cfRule>
  </conditionalFormatting>
  <conditionalFormatting sqref="T75">
    <cfRule type="expression" dxfId="1366" priority="1624" stopIfTrue="1">
      <formula>LEN(TRIM(T75))=0</formula>
    </cfRule>
    <cfRule type="cellIs" dxfId="1365" priority="1625" stopIfTrue="1" operator="equal">
      <formula>" "</formula>
    </cfRule>
    <cfRule type="cellIs" dxfId="1364" priority="1626" stopIfTrue="1" operator="lessThan">
      <formula>19</formula>
    </cfRule>
  </conditionalFormatting>
  <conditionalFormatting sqref="T75">
    <cfRule type="expression" dxfId="1363" priority="1627" stopIfTrue="1">
      <formula>LEN(TRIM(T75))=0</formula>
    </cfRule>
  </conditionalFormatting>
  <conditionalFormatting sqref="T75">
    <cfRule type="expression" dxfId="1362" priority="1628" stopIfTrue="1">
      <formula>LEN(TRIM(T75))=0</formula>
    </cfRule>
  </conditionalFormatting>
  <conditionalFormatting sqref="T75">
    <cfRule type="colorScale" priority="1629">
      <colorScale>
        <cfvo type="min"/>
        <cfvo type="max"/>
        <color rgb="FFFF7128"/>
        <color rgb="FFFFEF9C"/>
      </colorScale>
    </cfRule>
  </conditionalFormatting>
  <conditionalFormatting sqref="T78">
    <cfRule type="cellIs" dxfId="1361" priority="1604" stopIfTrue="1" operator="equal">
      <formula>$P$6</formula>
    </cfRule>
    <cfRule type="cellIs" dxfId="1360" priority="1605" stopIfTrue="1" operator="equal">
      <formula>$P$4</formula>
    </cfRule>
    <cfRule type="cellIs" dxfId="1359" priority="1606" stopIfTrue="1" operator="equal">
      <formula>$P$8</formula>
    </cfRule>
  </conditionalFormatting>
  <conditionalFormatting sqref="T78">
    <cfRule type="expression" dxfId="1358" priority="1607" stopIfTrue="1">
      <formula>LEN(TRIM(T78))=0</formula>
    </cfRule>
    <cfRule type="cellIs" dxfId="1357" priority="1608" stopIfTrue="1" operator="equal">
      <formula>" "</formula>
    </cfRule>
    <cfRule type="cellIs" dxfId="1356" priority="1609" stopIfTrue="1" operator="lessThan">
      <formula>19</formula>
    </cfRule>
  </conditionalFormatting>
  <conditionalFormatting sqref="T78">
    <cfRule type="colorScale" priority="1603">
      <colorScale>
        <cfvo type="min"/>
        <cfvo type="max"/>
        <color rgb="FFFF7128"/>
        <color rgb="FFFFEF9C"/>
      </colorScale>
    </cfRule>
  </conditionalFormatting>
  <conditionalFormatting sqref="T78">
    <cfRule type="expression" dxfId="1355" priority="1610" stopIfTrue="1">
      <formula>LEN(TRIM(T78))=0</formula>
    </cfRule>
  </conditionalFormatting>
  <conditionalFormatting sqref="T78">
    <cfRule type="expression" dxfId="1354" priority="1611" stopIfTrue="1">
      <formula>LEN(TRIM(T78))=0</formula>
    </cfRule>
  </conditionalFormatting>
  <conditionalFormatting sqref="T79">
    <cfRule type="cellIs" dxfId="1353" priority="1594" stopIfTrue="1" operator="equal">
      <formula>$P$6</formula>
    </cfRule>
    <cfRule type="cellIs" dxfId="1352" priority="1595" stopIfTrue="1" operator="equal">
      <formula>$P$4</formula>
    </cfRule>
    <cfRule type="cellIs" dxfId="1351" priority="1596" stopIfTrue="1" operator="equal">
      <formula>$P$8</formula>
    </cfRule>
  </conditionalFormatting>
  <conditionalFormatting sqref="T79">
    <cfRule type="expression" dxfId="1350" priority="1597" stopIfTrue="1">
      <formula>LEN(TRIM(T79))=0</formula>
    </cfRule>
    <cfRule type="cellIs" dxfId="1349" priority="1598" stopIfTrue="1" operator="equal">
      <formula>" "</formula>
    </cfRule>
    <cfRule type="cellIs" dxfId="1348" priority="1599" stopIfTrue="1" operator="lessThan">
      <formula>19</formula>
    </cfRule>
  </conditionalFormatting>
  <conditionalFormatting sqref="T79">
    <cfRule type="expression" dxfId="1347" priority="1600" stopIfTrue="1">
      <formula>LEN(TRIM(T79))=0</formula>
    </cfRule>
  </conditionalFormatting>
  <conditionalFormatting sqref="T79">
    <cfRule type="expression" dxfId="1346" priority="1601" stopIfTrue="1">
      <formula>LEN(TRIM(T79))=0</formula>
    </cfRule>
  </conditionalFormatting>
  <conditionalFormatting sqref="T79">
    <cfRule type="colorScale" priority="1602">
      <colorScale>
        <cfvo type="min"/>
        <cfvo type="max"/>
        <color rgb="FFFF7128"/>
        <color rgb="FFFFEF9C"/>
      </colorScale>
    </cfRule>
  </conditionalFormatting>
  <conditionalFormatting sqref="T59">
    <cfRule type="cellIs" dxfId="1345" priority="1572" stopIfTrue="1" operator="equal">
      <formula>$P$6</formula>
    </cfRule>
    <cfRule type="cellIs" dxfId="1344" priority="1573" stopIfTrue="1" operator="equal">
      <formula>$P$4</formula>
    </cfRule>
    <cfRule type="cellIs" dxfId="1343" priority="1574" stopIfTrue="1" operator="equal">
      <formula>$P$8</formula>
    </cfRule>
  </conditionalFormatting>
  <conditionalFormatting sqref="T59">
    <cfRule type="cellIs" dxfId="1342" priority="1575" stopIfTrue="1" operator="lessThan">
      <formula>19</formula>
    </cfRule>
    <cfRule type="cellIs" dxfId="1341" priority="1576" stopIfTrue="1" operator="between">
      <formula>49</formula>
      <formula>20</formula>
    </cfRule>
    <cfRule type="cellIs" dxfId="1340" priority="1577" stopIfTrue="1" operator="greaterThan">
      <formula>50</formula>
    </cfRule>
  </conditionalFormatting>
  <conditionalFormatting sqref="T59">
    <cfRule type="expression" dxfId="1339" priority="1578" stopIfTrue="1">
      <formula>LEN(TRIM(T59))=0</formula>
    </cfRule>
    <cfRule type="cellIs" dxfId="1338" priority="1579" stopIfTrue="1" operator="equal">
      <formula>" "</formula>
    </cfRule>
    <cfRule type="cellIs" dxfId="1337" priority="1580" stopIfTrue="1" operator="lessThan">
      <formula>19</formula>
    </cfRule>
  </conditionalFormatting>
  <conditionalFormatting sqref="T59">
    <cfRule type="expression" dxfId="1336" priority="1581" stopIfTrue="1">
      <formula>LEN(TRIM(T59))=0</formula>
    </cfRule>
    <cfRule type="cellIs" dxfId="1335" priority="1582" stopIfTrue="1" operator="equal">
      <formula>" "</formula>
    </cfRule>
    <cfRule type="cellIs" dxfId="1334" priority="1583" stopIfTrue="1" operator="lessThan">
      <formula>19</formula>
    </cfRule>
  </conditionalFormatting>
  <conditionalFormatting sqref="T59">
    <cfRule type="expression" dxfId="1333" priority="1584" stopIfTrue="1">
      <formula>LEN(TRIM(T59))=0</formula>
    </cfRule>
    <cfRule type="cellIs" dxfId="1332" priority="1585" stopIfTrue="1" operator="equal">
      <formula>" "</formula>
    </cfRule>
    <cfRule type="cellIs" dxfId="1331" priority="1586" stopIfTrue="1" operator="lessThan">
      <formula>19</formula>
    </cfRule>
  </conditionalFormatting>
  <conditionalFormatting sqref="T59">
    <cfRule type="expression" dxfId="1330" priority="1587" stopIfTrue="1">
      <formula>LEN(TRIM(T59))=0</formula>
    </cfRule>
    <cfRule type="cellIs" dxfId="1329" priority="1588" stopIfTrue="1" operator="equal">
      <formula>" "</formula>
    </cfRule>
    <cfRule type="cellIs" dxfId="1328" priority="1589" stopIfTrue="1" operator="lessThan">
      <formula>19</formula>
    </cfRule>
  </conditionalFormatting>
  <conditionalFormatting sqref="T59">
    <cfRule type="expression" dxfId="1327" priority="1569" stopIfTrue="1">
      <formula>LEN(TRIM(T59))=0</formula>
    </cfRule>
    <cfRule type="cellIs" dxfId="1326" priority="1570" stopIfTrue="1" operator="equal">
      <formula>" "</formula>
    </cfRule>
    <cfRule type="cellIs" dxfId="1325" priority="1571" stopIfTrue="1" operator="lessThan">
      <formula>19</formula>
    </cfRule>
  </conditionalFormatting>
  <conditionalFormatting sqref="T59">
    <cfRule type="expression" dxfId="1324" priority="1590" stopIfTrue="1">
      <formula>LEN(TRIM(T59))=0</formula>
    </cfRule>
  </conditionalFormatting>
  <conditionalFormatting sqref="T59">
    <cfRule type="expression" dxfId="1323" priority="1565" stopIfTrue="1">
      <formula>LEN(TRIM(T59))=0</formula>
    </cfRule>
    <cfRule type="cellIs" dxfId="1322" priority="1566" stopIfTrue="1" operator="equal">
      <formula>" "</formula>
    </cfRule>
    <cfRule type="cellIs" dxfId="1321" priority="1567" stopIfTrue="1" operator="lessThan">
      <formula>19</formula>
    </cfRule>
  </conditionalFormatting>
  <conditionalFormatting sqref="T59">
    <cfRule type="expression" dxfId="1320" priority="1568" stopIfTrue="1">
      <formula>LEN(TRIM(T59))=0</formula>
    </cfRule>
  </conditionalFormatting>
  <conditionalFormatting sqref="T59">
    <cfRule type="expression" dxfId="1319" priority="1591" stopIfTrue="1">
      <formula>LEN(TRIM(T59))=0</formula>
    </cfRule>
  </conditionalFormatting>
  <conditionalFormatting sqref="T59">
    <cfRule type="expression" dxfId="1318" priority="1561" stopIfTrue="1">
      <formula>LEN(TRIM(T59))=0</formula>
    </cfRule>
    <cfRule type="cellIs" dxfId="1317" priority="1562" stopIfTrue="1" operator="equal">
      <formula>" "</formula>
    </cfRule>
    <cfRule type="cellIs" dxfId="1316" priority="1563" stopIfTrue="1" operator="lessThan">
      <formula>19</formula>
    </cfRule>
  </conditionalFormatting>
  <conditionalFormatting sqref="T59">
    <cfRule type="expression" dxfId="1315" priority="1564" stopIfTrue="1">
      <formula>LEN(TRIM(T59))=0</formula>
    </cfRule>
  </conditionalFormatting>
  <conditionalFormatting sqref="T59">
    <cfRule type="expression" dxfId="1314" priority="1592" stopIfTrue="1">
      <formula>LEN(TRIM(T59))=0</formula>
    </cfRule>
  </conditionalFormatting>
  <conditionalFormatting sqref="T59">
    <cfRule type="colorScale" priority="1593">
      <colorScale>
        <cfvo type="min"/>
        <cfvo type="max"/>
        <color rgb="FFFF7128"/>
        <color rgb="FFFFEF9C"/>
      </colorScale>
    </cfRule>
  </conditionalFormatting>
  <conditionalFormatting sqref="V78">
    <cfRule type="cellIs" dxfId="1313" priority="1553" stopIfTrue="1" operator="equal">
      <formula>$P$6</formula>
    </cfRule>
    <cfRule type="cellIs" dxfId="1312" priority="1554" stopIfTrue="1" operator="equal">
      <formula>$P$4</formula>
    </cfRule>
    <cfRule type="cellIs" dxfId="1311" priority="1555" stopIfTrue="1" operator="equal">
      <formula>$P$8</formula>
    </cfRule>
  </conditionalFormatting>
  <conditionalFormatting sqref="V78">
    <cfRule type="expression" dxfId="1310" priority="1556" stopIfTrue="1">
      <formula>LEN(TRIM(V78))=0</formula>
    </cfRule>
    <cfRule type="cellIs" dxfId="1309" priority="1557" stopIfTrue="1" operator="equal">
      <formula>" "</formula>
    </cfRule>
    <cfRule type="cellIs" dxfId="1308" priority="1558" stopIfTrue="1" operator="lessThan">
      <formula>19</formula>
    </cfRule>
  </conditionalFormatting>
  <conditionalFormatting sqref="V78">
    <cfRule type="colorScale" priority="1552">
      <colorScale>
        <cfvo type="min"/>
        <cfvo type="max"/>
        <color rgb="FFFF7128"/>
        <color rgb="FFFFEF9C"/>
      </colorScale>
    </cfRule>
  </conditionalFormatting>
  <conditionalFormatting sqref="V78">
    <cfRule type="expression" dxfId="1307" priority="1559" stopIfTrue="1">
      <formula>LEN(TRIM(V78))=0</formula>
    </cfRule>
  </conditionalFormatting>
  <conditionalFormatting sqref="V78">
    <cfRule type="expression" dxfId="1306" priority="1560" stopIfTrue="1">
      <formula>LEN(TRIM(V78))=0</formula>
    </cfRule>
  </conditionalFormatting>
  <conditionalFormatting sqref="V67">
    <cfRule type="cellIs" dxfId="1305" priority="1543" stopIfTrue="1" operator="equal">
      <formula>$P$6</formula>
    </cfRule>
    <cfRule type="cellIs" dxfId="1304" priority="1544" stopIfTrue="1" operator="equal">
      <formula>$P$4</formula>
    </cfRule>
    <cfRule type="cellIs" dxfId="1303" priority="1545" stopIfTrue="1" operator="equal">
      <formula>$P$8</formula>
    </cfRule>
  </conditionalFormatting>
  <conditionalFormatting sqref="V67">
    <cfRule type="expression" dxfId="1302" priority="1546" stopIfTrue="1">
      <formula>LEN(TRIM(V67))=0</formula>
    </cfRule>
    <cfRule type="cellIs" dxfId="1301" priority="1547" stopIfTrue="1" operator="equal">
      <formula>" "</formula>
    </cfRule>
    <cfRule type="cellIs" dxfId="1300" priority="1548" stopIfTrue="1" operator="lessThan">
      <formula>19</formula>
    </cfRule>
  </conditionalFormatting>
  <conditionalFormatting sqref="V67">
    <cfRule type="expression" dxfId="1299" priority="1549" stopIfTrue="1">
      <formula>LEN(TRIM(V67))=0</formula>
    </cfRule>
  </conditionalFormatting>
  <conditionalFormatting sqref="V67">
    <cfRule type="expression" dxfId="1298" priority="1550" stopIfTrue="1">
      <formula>LEN(TRIM(V67))=0</formula>
    </cfRule>
  </conditionalFormatting>
  <conditionalFormatting sqref="V67">
    <cfRule type="colorScale" priority="1551">
      <colorScale>
        <cfvo type="min"/>
        <cfvo type="max"/>
        <color rgb="FFFF7128"/>
        <color rgb="FFFFEF9C"/>
      </colorScale>
    </cfRule>
  </conditionalFormatting>
  <conditionalFormatting sqref="V68">
    <cfRule type="cellIs" dxfId="1297" priority="1534" stopIfTrue="1" operator="equal">
      <formula>$P$6</formula>
    </cfRule>
    <cfRule type="cellIs" dxfId="1296" priority="1535" stopIfTrue="1" operator="equal">
      <formula>$P$4</formula>
    </cfRule>
    <cfRule type="cellIs" dxfId="1295" priority="1536" stopIfTrue="1" operator="equal">
      <formula>$P$8</formula>
    </cfRule>
  </conditionalFormatting>
  <conditionalFormatting sqref="V68">
    <cfRule type="expression" dxfId="1294" priority="1537" stopIfTrue="1">
      <formula>LEN(TRIM(V68))=0</formula>
    </cfRule>
    <cfRule type="cellIs" dxfId="1293" priority="1538" stopIfTrue="1" operator="equal">
      <formula>" "</formula>
    </cfRule>
    <cfRule type="cellIs" dxfId="1292" priority="1539" stopIfTrue="1" operator="lessThan">
      <formula>19</formula>
    </cfRule>
  </conditionalFormatting>
  <conditionalFormatting sqref="V68">
    <cfRule type="expression" dxfId="1291" priority="1540" stopIfTrue="1">
      <formula>LEN(TRIM(V68))=0</formula>
    </cfRule>
  </conditionalFormatting>
  <conditionalFormatting sqref="V68">
    <cfRule type="expression" dxfId="1290" priority="1541" stopIfTrue="1">
      <formula>LEN(TRIM(V68))=0</formula>
    </cfRule>
  </conditionalFormatting>
  <conditionalFormatting sqref="V68">
    <cfRule type="colorScale" priority="1542">
      <colorScale>
        <cfvo type="min"/>
        <cfvo type="max"/>
        <color rgb="FFFF7128"/>
        <color rgb="FFFFEF9C"/>
      </colorScale>
    </cfRule>
  </conditionalFormatting>
  <conditionalFormatting sqref="V69">
    <cfRule type="cellIs" dxfId="1289" priority="1525" stopIfTrue="1" operator="equal">
      <formula>$P$6</formula>
    </cfRule>
    <cfRule type="cellIs" dxfId="1288" priority="1526" stopIfTrue="1" operator="equal">
      <formula>$P$4</formula>
    </cfRule>
    <cfRule type="cellIs" dxfId="1287" priority="1527" stopIfTrue="1" operator="equal">
      <formula>$P$8</formula>
    </cfRule>
  </conditionalFormatting>
  <conditionalFormatting sqref="V69">
    <cfRule type="expression" dxfId="1286" priority="1528" stopIfTrue="1">
      <formula>LEN(TRIM(V69))=0</formula>
    </cfRule>
    <cfRule type="cellIs" dxfId="1285" priority="1529" stopIfTrue="1" operator="equal">
      <formula>" "</formula>
    </cfRule>
    <cfRule type="cellIs" dxfId="1284" priority="1530" stopIfTrue="1" operator="lessThan">
      <formula>19</formula>
    </cfRule>
  </conditionalFormatting>
  <conditionalFormatting sqref="V69">
    <cfRule type="expression" dxfId="1283" priority="1531" stopIfTrue="1">
      <formula>LEN(TRIM(V69))=0</formula>
    </cfRule>
  </conditionalFormatting>
  <conditionalFormatting sqref="V69">
    <cfRule type="expression" dxfId="1282" priority="1532" stopIfTrue="1">
      <formula>LEN(TRIM(V69))=0</formula>
    </cfRule>
  </conditionalFormatting>
  <conditionalFormatting sqref="V69">
    <cfRule type="colorScale" priority="1533">
      <colorScale>
        <cfvo type="min"/>
        <cfvo type="max"/>
        <color rgb="FFFF7128"/>
        <color rgb="FFFFEF9C"/>
      </colorScale>
    </cfRule>
  </conditionalFormatting>
  <conditionalFormatting sqref="V70">
    <cfRule type="cellIs" dxfId="1281" priority="1516" stopIfTrue="1" operator="equal">
      <formula>$P$6</formula>
    </cfRule>
    <cfRule type="cellIs" dxfId="1280" priority="1517" stopIfTrue="1" operator="equal">
      <formula>$P$4</formula>
    </cfRule>
    <cfRule type="cellIs" dxfId="1279" priority="1518" stopIfTrue="1" operator="equal">
      <formula>$P$8</formula>
    </cfRule>
  </conditionalFormatting>
  <conditionalFormatting sqref="V70">
    <cfRule type="expression" dxfId="1278" priority="1519" stopIfTrue="1">
      <formula>LEN(TRIM(V70))=0</formula>
    </cfRule>
    <cfRule type="cellIs" dxfId="1277" priority="1520" stopIfTrue="1" operator="equal">
      <formula>" "</formula>
    </cfRule>
    <cfRule type="cellIs" dxfId="1276" priority="1521" stopIfTrue="1" operator="lessThan">
      <formula>19</formula>
    </cfRule>
  </conditionalFormatting>
  <conditionalFormatting sqref="V70">
    <cfRule type="expression" dxfId="1275" priority="1522" stopIfTrue="1">
      <formula>LEN(TRIM(V70))=0</formula>
    </cfRule>
  </conditionalFormatting>
  <conditionalFormatting sqref="V70">
    <cfRule type="expression" dxfId="1274" priority="1523" stopIfTrue="1">
      <formula>LEN(TRIM(V70))=0</formula>
    </cfRule>
  </conditionalFormatting>
  <conditionalFormatting sqref="V70">
    <cfRule type="colorScale" priority="1524">
      <colorScale>
        <cfvo type="min"/>
        <cfvo type="max"/>
        <color rgb="FFFF7128"/>
        <color rgb="FFFFEF9C"/>
      </colorScale>
    </cfRule>
  </conditionalFormatting>
  <conditionalFormatting sqref="R71">
    <cfRule type="cellIs" dxfId="1273" priority="1507" stopIfTrue="1" operator="equal">
      <formula>$P$6</formula>
    </cfRule>
    <cfRule type="cellIs" dxfId="1272" priority="1508" stopIfTrue="1" operator="equal">
      <formula>$P$4</formula>
    </cfRule>
    <cfRule type="cellIs" dxfId="1271" priority="1509" stopIfTrue="1" operator="equal">
      <formula>$P$8</formula>
    </cfRule>
  </conditionalFormatting>
  <conditionalFormatting sqref="R71">
    <cfRule type="expression" dxfId="1270" priority="1510" stopIfTrue="1">
      <formula>LEN(TRIM(R71))=0</formula>
    </cfRule>
    <cfRule type="cellIs" dxfId="1269" priority="1511" stopIfTrue="1" operator="equal">
      <formula>" "</formula>
    </cfRule>
    <cfRule type="cellIs" dxfId="1268" priority="1512" stopIfTrue="1" operator="lessThan">
      <formula>19</formula>
    </cfRule>
  </conditionalFormatting>
  <conditionalFormatting sqref="R71">
    <cfRule type="expression" dxfId="1267" priority="1513" stopIfTrue="1">
      <formula>LEN(TRIM(R71))=0</formula>
    </cfRule>
  </conditionalFormatting>
  <conditionalFormatting sqref="R71">
    <cfRule type="expression" dxfId="1266" priority="1514" stopIfTrue="1">
      <formula>LEN(TRIM(R71))=0</formula>
    </cfRule>
  </conditionalFormatting>
  <conditionalFormatting sqref="R71">
    <cfRule type="colorScale" priority="1515">
      <colorScale>
        <cfvo type="min"/>
        <cfvo type="max"/>
        <color rgb="FFFF7128"/>
        <color rgb="FFFFEF9C"/>
      </colorScale>
    </cfRule>
  </conditionalFormatting>
  <conditionalFormatting sqref="P33">
    <cfRule type="cellIs" dxfId="1265" priority="1498" stopIfTrue="1" operator="equal">
      <formula>$P$6</formula>
    </cfRule>
    <cfRule type="cellIs" dxfId="1264" priority="1499" stopIfTrue="1" operator="equal">
      <formula>$P$4</formula>
    </cfRule>
    <cfRule type="cellIs" dxfId="1263" priority="1500" stopIfTrue="1" operator="equal">
      <formula>$P$8</formula>
    </cfRule>
  </conditionalFormatting>
  <conditionalFormatting sqref="P33">
    <cfRule type="expression" dxfId="1262" priority="1501" stopIfTrue="1">
      <formula>LEN(TRIM(P33))=0</formula>
    </cfRule>
    <cfRule type="cellIs" dxfId="1261" priority="1502" stopIfTrue="1" operator="equal">
      <formula>" "</formula>
    </cfRule>
    <cfRule type="cellIs" dxfId="1260" priority="1503" stopIfTrue="1" operator="lessThan">
      <formula>19</formula>
    </cfRule>
  </conditionalFormatting>
  <conditionalFormatting sqref="P33">
    <cfRule type="expression" dxfId="1259" priority="1504" stopIfTrue="1">
      <formula>LEN(TRIM(P33))=0</formula>
    </cfRule>
  </conditionalFormatting>
  <conditionalFormatting sqref="P33">
    <cfRule type="expression" dxfId="1258" priority="1505" stopIfTrue="1">
      <formula>LEN(TRIM(P33))=0</formula>
    </cfRule>
  </conditionalFormatting>
  <conditionalFormatting sqref="P33">
    <cfRule type="colorScale" priority="1506">
      <colorScale>
        <cfvo type="min"/>
        <cfvo type="max"/>
        <color rgb="FFFF7128"/>
        <color rgb="FFFFEF9C"/>
      </colorScale>
    </cfRule>
  </conditionalFormatting>
  <conditionalFormatting sqref="R38">
    <cfRule type="cellIs" dxfId="1257" priority="1490" stopIfTrue="1" operator="equal">
      <formula>$P$6</formula>
    </cfRule>
    <cfRule type="cellIs" dxfId="1256" priority="1491" stopIfTrue="1" operator="equal">
      <formula>$P$4</formula>
    </cfRule>
    <cfRule type="cellIs" dxfId="1255" priority="1492" stopIfTrue="1" operator="equal">
      <formula>$P$8</formula>
    </cfRule>
  </conditionalFormatting>
  <conditionalFormatting sqref="R38">
    <cfRule type="expression" dxfId="1254" priority="1493" stopIfTrue="1">
      <formula>LEN(TRIM(R38))=0</formula>
    </cfRule>
    <cfRule type="cellIs" dxfId="1253" priority="1494" stopIfTrue="1" operator="equal">
      <formula>" "</formula>
    </cfRule>
    <cfRule type="cellIs" dxfId="1252" priority="1495" stopIfTrue="1" operator="lessThan">
      <formula>19</formula>
    </cfRule>
  </conditionalFormatting>
  <conditionalFormatting sqref="R38">
    <cfRule type="colorScale" priority="1489">
      <colorScale>
        <cfvo type="min"/>
        <cfvo type="max"/>
        <color rgb="FFFF7128"/>
        <color rgb="FFFFEF9C"/>
      </colorScale>
    </cfRule>
  </conditionalFormatting>
  <conditionalFormatting sqref="R38">
    <cfRule type="expression" dxfId="1251" priority="1496" stopIfTrue="1">
      <formula>LEN(TRIM(R38))=0</formula>
    </cfRule>
  </conditionalFormatting>
  <conditionalFormatting sqref="R38">
    <cfRule type="expression" dxfId="1250" priority="1497" stopIfTrue="1">
      <formula>LEN(TRIM(R38))=0</formula>
    </cfRule>
  </conditionalFormatting>
  <conditionalFormatting sqref="T38">
    <cfRule type="cellIs" dxfId="1249" priority="1481" stopIfTrue="1" operator="equal">
      <formula>$P$6</formula>
    </cfRule>
    <cfRule type="cellIs" dxfId="1248" priority="1482" stopIfTrue="1" operator="equal">
      <formula>$P$4</formula>
    </cfRule>
    <cfRule type="cellIs" dxfId="1247" priority="1483" stopIfTrue="1" operator="equal">
      <formula>$P$8</formula>
    </cfRule>
  </conditionalFormatting>
  <conditionalFormatting sqref="T38">
    <cfRule type="expression" dxfId="1246" priority="1484" stopIfTrue="1">
      <formula>LEN(TRIM(T38))=0</formula>
    </cfRule>
    <cfRule type="cellIs" dxfId="1245" priority="1485" stopIfTrue="1" operator="equal">
      <formula>" "</formula>
    </cfRule>
    <cfRule type="cellIs" dxfId="1244" priority="1486" stopIfTrue="1" operator="lessThan">
      <formula>19</formula>
    </cfRule>
  </conditionalFormatting>
  <conditionalFormatting sqref="T38">
    <cfRule type="colorScale" priority="1480">
      <colorScale>
        <cfvo type="min"/>
        <cfvo type="max"/>
        <color rgb="FFFF7128"/>
        <color rgb="FFFFEF9C"/>
      </colorScale>
    </cfRule>
  </conditionalFormatting>
  <conditionalFormatting sqref="T38">
    <cfRule type="expression" dxfId="1243" priority="1487" stopIfTrue="1">
      <formula>LEN(TRIM(T38))=0</formula>
    </cfRule>
  </conditionalFormatting>
  <conditionalFormatting sqref="T38">
    <cfRule type="expression" dxfId="1242" priority="1488" stopIfTrue="1">
      <formula>LEN(TRIM(T38))=0</formula>
    </cfRule>
  </conditionalFormatting>
  <conditionalFormatting sqref="V38">
    <cfRule type="cellIs" dxfId="1241" priority="1472" stopIfTrue="1" operator="equal">
      <formula>$P$6</formula>
    </cfRule>
    <cfRule type="cellIs" dxfId="1240" priority="1473" stopIfTrue="1" operator="equal">
      <formula>$P$4</formula>
    </cfRule>
    <cfRule type="cellIs" dxfId="1239" priority="1474" stopIfTrue="1" operator="equal">
      <formula>$P$8</formula>
    </cfRule>
  </conditionalFormatting>
  <conditionalFormatting sqref="V38">
    <cfRule type="expression" dxfId="1238" priority="1475" stopIfTrue="1">
      <formula>LEN(TRIM(V38))=0</formula>
    </cfRule>
    <cfRule type="cellIs" dxfId="1237" priority="1476" stopIfTrue="1" operator="equal">
      <formula>" "</formula>
    </cfRule>
    <cfRule type="cellIs" dxfId="1236" priority="1477" stopIfTrue="1" operator="lessThan">
      <formula>19</formula>
    </cfRule>
  </conditionalFormatting>
  <conditionalFormatting sqref="V38">
    <cfRule type="colorScale" priority="1471">
      <colorScale>
        <cfvo type="min"/>
        <cfvo type="max"/>
        <color rgb="FFFF7128"/>
        <color rgb="FFFFEF9C"/>
      </colorScale>
    </cfRule>
  </conditionalFormatting>
  <conditionalFormatting sqref="V38">
    <cfRule type="expression" dxfId="1235" priority="1478" stopIfTrue="1">
      <formula>LEN(TRIM(V38))=0</formula>
    </cfRule>
  </conditionalFormatting>
  <conditionalFormatting sqref="V38">
    <cfRule type="expression" dxfId="1234" priority="1479" stopIfTrue="1">
      <formula>LEN(TRIM(V38))=0</formula>
    </cfRule>
  </conditionalFormatting>
  <conditionalFormatting sqref="V51">
    <cfRule type="cellIs" dxfId="1233" priority="1462" stopIfTrue="1" operator="equal">
      <formula>$P$6</formula>
    </cfRule>
    <cfRule type="cellIs" dxfId="1232" priority="1463" stopIfTrue="1" operator="equal">
      <formula>$P$4</formula>
    </cfRule>
    <cfRule type="cellIs" dxfId="1231" priority="1464" stopIfTrue="1" operator="equal">
      <formula>$P$8</formula>
    </cfRule>
  </conditionalFormatting>
  <conditionalFormatting sqref="V51">
    <cfRule type="expression" dxfId="1230" priority="1465" stopIfTrue="1">
      <formula>LEN(TRIM(V51))=0</formula>
    </cfRule>
    <cfRule type="cellIs" dxfId="1229" priority="1466" stopIfTrue="1" operator="equal">
      <formula>" "</formula>
    </cfRule>
    <cfRule type="cellIs" dxfId="1228" priority="1467" stopIfTrue="1" operator="lessThan">
      <formula>19</formula>
    </cfRule>
  </conditionalFormatting>
  <conditionalFormatting sqref="V51">
    <cfRule type="expression" dxfId="1227" priority="1468" stopIfTrue="1">
      <formula>LEN(TRIM(V51))=0</formula>
    </cfRule>
  </conditionalFormatting>
  <conditionalFormatting sqref="V51">
    <cfRule type="expression" dxfId="1226" priority="1469" stopIfTrue="1">
      <formula>LEN(TRIM(V51))=0</formula>
    </cfRule>
  </conditionalFormatting>
  <conditionalFormatting sqref="V51">
    <cfRule type="colorScale" priority="1470">
      <colorScale>
        <cfvo type="min"/>
        <cfvo type="max"/>
        <color rgb="FFFF7128"/>
        <color rgb="FFFFEF9C"/>
      </colorScale>
    </cfRule>
  </conditionalFormatting>
  <conditionalFormatting sqref="V52">
    <cfRule type="cellIs" dxfId="1225" priority="1453" stopIfTrue="1" operator="equal">
      <formula>$P$6</formula>
    </cfRule>
    <cfRule type="cellIs" dxfId="1224" priority="1454" stopIfTrue="1" operator="equal">
      <formula>$P$4</formula>
    </cfRule>
    <cfRule type="cellIs" dxfId="1223" priority="1455" stopIfTrue="1" operator="equal">
      <formula>$P$8</formula>
    </cfRule>
  </conditionalFormatting>
  <conditionalFormatting sqref="V52">
    <cfRule type="expression" dxfId="1222" priority="1456" stopIfTrue="1">
      <formula>LEN(TRIM(V52))=0</formula>
    </cfRule>
    <cfRule type="cellIs" dxfId="1221" priority="1457" stopIfTrue="1" operator="equal">
      <formula>" "</formula>
    </cfRule>
    <cfRule type="cellIs" dxfId="1220" priority="1458" stopIfTrue="1" operator="lessThan">
      <formula>19</formula>
    </cfRule>
  </conditionalFormatting>
  <conditionalFormatting sqref="V52">
    <cfRule type="expression" dxfId="1219" priority="1459" stopIfTrue="1">
      <formula>LEN(TRIM(V52))=0</formula>
    </cfRule>
  </conditionalFormatting>
  <conditionalFormatting sqref="V52">
    <cfRule type="expression" dxfId="1218" priority="1460" stopIfTrue="1">
      <formula>LEN(TRIM(V52))=0</formula>
    </cfRule>
  </conditionalFormatting>
  <conditionalFormatting sqref="V52">
    <cfRule type="colorScale" priority="1461">
      <colorScale>
        <cfvo type="min"/>
        <cfvo type="max"/>
        <color rgb="FFFF7128"/>
        <color rgb="FFFFEF9C"/>
      </colorScale>
    </cfRule>
  </conditionalFormatting>
  <conditionalFormatting sqref="V39">
    <cfRule type="cellIs" dxfId="1217" priority="1444" stopIfTrue="1" operator="equal">
      <formula>$P$6</formula>
    </cfRule>
    <cfRule type="cellIs" dxfId="1216" priority="1445" stopIfTrue="1" operator="equal">
      <formula>$P$4</formula>
    </cfRule>
    <cfRule type="cellIs" dxfId="1215" priority="1446" stopIfTrue="1" operator="equal">
      <formula>$P$8</formula>
    </cfRule>
  </conditionalFormatting>
  <conditionalFormatting sqref="V39">
    <cfRule type="expression" dxfId="1214" priority="1447" stopIfTrue="1">
      <formula>LEN(TRIM(V39))=0</formula>
    </cfRule>
    <cfRule type="cellIs" dxfId="1213" priority="1448" stopIfTrue="1" operator="equal">
      <formula>" "</formula>
    </cfRule>
    <cfRule type="cellIs" dxfId="1212" priority="1449" stopIfTrue="1" operator="lessThan">
      <formula>19</formula>
    </cfRule>
  </conditionalFormatting>
  <conditionalFormatting sqref="V39">
    <cfRule type="expression" dxfId="1211" priority="1450" stopIfTrue="1">
      <formula>LEN(TRIM(V39))=0</formula>
    </cfRule>
  </conditionalFormatting>
  <conditionalFormatting sqref="V39">
    <cfRule type="expression" dxfId="1210" priority="1451" stopIfTrue="1">
      <formula>LEN(TRIM(V39))=0</formula>
    </cfRule>
  </conditionalFormatting>
  <conditionalFormatting sqref="V39">
    <cfRule type="colorScale" priority="1452">
      <colorScale>
        <cfvo type="min"/>
        <cfvo type="max"/>
        <color rgb="FFFF7128"/>
        <color rgb="FFFFEF9C"/>
      </colorScale>
    </cfRule>
  </conditionalFormatting>
  <conditionalFormatting sqref="V40">
    <cfRule type="cellIs" dxfId="1209" priority="1435" stopIfTrue="1" operator="equal">
      <formula>$P$6</formula>
    </cfRule>
    <cfRule type="cellIs" dxfId="1208" priority="1436" stopIfTrue="1" operator="equal">
      <formula>$P$4</formula>
    </cfRule>
    <cfRule type="cellIs" dxfId="1207" priority="1437" stopIfTrue="1" operator="equal">
      <formula>$P$8</formula>
    </cfRule>
  </conditionalFormatting>
  <conditionalFormatting sqref="V40">
    <cfRule type="expression" dxfId="1206" priority="1438" stopIfTrue="1">
      <formula>LEN(TRIM(V40))=0</formula>
    </cfRule>
    <cfRule type="cellIs" dxfId="1205" priority="1439" stopIfTrue="1" operator="equal">
      <formula>" "</formula>
    </cfRule>
    <cfRule type="cellIs" dxfId="1204" priority="1440" stopIfTrue="1" operator="lessThan">
      <formula>19</formula>
    </cfRule>
  </conditionalFormatting>
  <conditionalFormatting sqref="V40">
    <cfRule type="expression" dxfId="1203" priority="1441" stopIfTrue="1">
      <formula>LEN(TRIM(V40))=0</formula>
    </cfRule>
  </conditionalFormatting>
  <conditionalFormatting sqref="V40">
    <cfRule type="expression" dxfId="1202" priority="1442" stopIfTrue="1">
      <formula>LEN(TRIM(V40))=0</formula>
    </cfRule>
  </conditionalFormatting>
  <conditionalFormatting sqref="V40">
    <cfRule type="colorScale" priority="1443">
      <colorScale>
        <cfvo type="min"/>
        <cfvo type="max"/>
        <color rgb="FFFF7128"/>
        <color rgb="FFFFEF9C"/>
      </colorScale>
    </cfRule>
  </conditionalFormatting>
  <conditionalFormatting sqref="V41">
    <cfRule type="cellIs" dxfId="1201" priority="1426" stopIfTrue="1" operator="equal">
      <formula>$P$6</formula>
    </cfRule>
    <cfRule type="cellIs" dxfId="1200" priority="1427" stopIfTrue="1" operator="equal">
      <formula>$P$4</formula>
    </cfRule>
    <cfRule type="cellIs" dxfId="1199" priority="1428" stopIfTrue="1" operator="equal">
      <formula>$P$8</formula>
    </cfRule>
  </conditionalFormatting>
  <conditionalFormatting sqref="V41">
    <cfRule type="expression" dxfId="1198" priority="1429" stopIfTrue="1">
      <formula>LEN(TRIM(V41))=0</formula>
    </cfRule>
    <cfRule type="cellIs" dxfId="1197" priority="1430" stopIfTrue="1" operator="equal">
      <formula>" "</formula>
    </cfRule>
    <cfRule type="cellIs" dxfId="1196" priority="1431" stopIfTrue="1" operator="lessThan">
      <formula>19</formula>
    </cfRule>
  </conditionalFormatting>
  <conditionalFormatting sqref="V41">
    <cfRule type="expression" dxfId="1195" priority="1432" stopIfTrue="1">
      <formula>LEN(TRIM(V41))=0</formula>
    </cfRule>
  </conditionalFormatting>
  <conditionalFormatting sqref="V41">
    <cfRule type="expression" dxfId="1194" priority="1433" stopIfTrue="1">
      <formula>LEN(TRIM(V41))=0</formula>
    </cfRule>
  </conditionalFormatting>
  <conditionalFormatting sqref="V41">
    <cfRule type="colorScale" priority="1434">
      <colorScale>
        <cfvo type="min"/>
        <cfvo type="max"/>
        <color rgb="FFFF7128"/>
        <color rgb="FFFFEF9C"/>
      </colorScale>
    </cfRule>
  </conditionalFormatting>
  <conditionalFormatting sqref="V43">
    <cfRule type="cellIs" dxfId="1193" priority="1417" stopIfTrue="1" operator="equal">
      <formula>$P$6</formula>
    </cfRule>
    <cfRule type="cellIs" dxfId="1192" priority="1418" stopIfTrue="1" operator="equal">
      <formula>$P$4</formula>
    </cfRule>
    <cfRule type="cellIs" dxfId="1191" priority="1419" stopIfTrue="1" operator="equal">
      <formula>$P$8</formula>
    </cfRule>
  </conditionalFormatting>
  <conditionalFormatting sqref="V43">
    <cfRule type="expression" dxfId="1190" priority="1420" stopIfTrue="1">
      <formula>LEN(TRIM(V43))=0</formula>
    </cfRule>
    <cfRule type="cellIs" dxfId="1189" priority="1421" stopIfTrue="1" operator="equal">
      <formula>" "</formula>
    </cfRule>
    <cfRule type="cellIs" dxfId="1188" priority="1422" stopIfTrue="1" operator="lessThan">
      <formula>19</formula>
    </cfRule>
  </conditionalFormatting>
  <conditionalFormatting sqref="V43">
    <cfRule type="expression" dxfId="1187" priority="1423" stopIfTrue="1">
      <formula>LEN(TRIM(V43))=0</formula>
    </cfRule>
  </conditionalFormatting>
  <conditionalFormatting sqref="V43">
    <cfRule type="expression" dxfId="1186" priority="1424" stopIfTrue="1">
      <formula>LEN(TRIM(V43))=0</formula>
    </cfRule>
  </conditionalFormatting>
  <conditionalFormatting sqref="V43">
    <cfRule type="colorScale" priority="1425">
      <colorScale>
        <cfvo type="min"/>
        <cfvo type="max"/>
        <color rgb="FFFF7128"/>
        <color rgb="FFFFEF9C"/>
      </colorScale>
    </cfRule>
  </conditionalFormatting>
  <conditionalFormatting sqref="V42">
    <cfRule type="cellIs" dxfId="1185" priority="1408" stopIfTrue="1" operator="equal">
      <formula>$P$6</formula>
    </cfRule>
    <cfRule type="cellIs" dxfId="1184" priority="1409" stopIfTrue="1" operator="equal">
      <formula>$P$4</formula>
    </cfRule>
    <cfRule type="cellIs" dxfId="1183" priority="1410" stopIfTrue="1" operator="equal">
      <formula>$P$8</formula>
    </cfRule>
  </conditionalFormatting>
  <conditionalFormatting sqref="V42">
    <cfRule type="expression" dxfId="1182" priority="1411" stopIfTrue="1">
      <formula>LEN(TRIM(V42))=0</formula>
    </cfRule>
    <cfRule type="cellIs" dxfId="1181" priority="1412" stopIfTrue="1" operator="equal">
      <formula>" "</formula>
    </cfRule>
    <cfRule type="cellIs" dxfId="1180" priority="1413" stopIfTrue="1" operator="lessThan">
      <formula>19</formula>
    </cfRule>
  </conditionalFormatting>
  <conditionalFormatting sqref="V42">
    <cfRule type="expression" dxfId="1179" priority="1414" stopIfTrue="1">
      <formula>LEN(TRIM(V42))=0</formula>
    </cfRule>
  </conditionalFormatting>
  <conditionalFormatting sqref="V42">
    <cfRule type="expression" dxfId="1178" priority="1415" stopIfTrue="1">
      <formula>LEN(TRIM(V42))=0</formula>
    </cfRule>
  </conditionalFormatting>
  <conditionalFormatting sqref="V42">
    <cfRule type="colorScale" priority="1416">
      <colorScale>
        <cfvo type="min"/>
        <cfvo type="max"/>
        <color rgb="FFFF7128"/>
        <color rgb="FFFFEF9C"/>
      </colorScale>
    </cfRule>
  </conditionalFormatting>
  <conditionalFormatting sqref="V44">
    <cfRule type="cellIs" dxfId="1177" priority="1399" stopIfTrue="1" operator="equal">
      <formula>$P$6</formula>
    </cfRule>
    <cfRule type="cellIs" dxfId="1176" priority="1400" stopIfTrue="1" operator="equal">
      <formula>$P$4</formula>
    </cfRule>
    <cfRule type="cellIs" dxfId="1175" priority="1401" stopIfTrue="1" operator="equal">
      <formula>$P$8</formula>
    </cfRule>
  </conditionalFormatting>
  <conditionalFormatting sqref="V44">
    <cfRule type="expression" dxfId="1174" priority="1402" stopIfTrue="1">
      <formula>LEN(TRIM(V44))=0</formula>
    </cfRule>
    <cfRule type="cellIs" dxfId="1173" priority="1403" stopIfTrue="1" operator="equal">
      <formula>" "</formula>
    </cfRule>
    <cfRule type="cellIs" dxfId="1172" priority="1404" stopIfTrue="1" operator="lessThan">
      <formula>19</formula>
    </cfRule>
  </conditionalFormatting>
  <conditionalFormatting sqref="V44">
    <cfRule type="expression" dxfId="1171" priority="1405" stopIfTrue="1">
      <formula>LEN(TRIM(V44))=0</formula>
    </cfRule>
  </conditionalFormatting>
  <conditionalFormatting sqref="V44">
    <cfRule type="expression" dxfId="1170" priority="1406" stopIfTrue="1">
      <formula>LEN(TRIM(V44))=0</formula>
    </cfRule>
  </conditionalFormatting>
  <conditionalFormatting sqref="V44">
    <cfRule type="colorScale" priority="1407">
      <colorScale>
        <cfvo type="min"/>
        <cfvo type="max"/>
        <color rgb="FFFF7128"/>
        <color rgb="FFFFEF9C"/>
      </colorScale>
    </cfRule>
  </conditionalFormatting>
  <conditionalFormatting sqref="V17">
    <cfRule type="cellIs" dxfId="1169" priority="1377" stopIfTrue="1" operator="equal">
      <formula>$P$6</formula>
    </cfRule>
    <cfRule type="cellIs" dxfId="1168" priority="1378" stopIfTrue="1" operator="equal">
      <formula>$P$4</formula>
    </cfRule>
    <cfRule type="cellIs" dxfId="1167" priority="1379" stopIfTrue="1" operator="equal">
      <formula>$P$8</formula>
    </cfRule>
  </conditionalFormatting>
  <conditionalFormatting sqref="V17">
    <cfRule type="cellIs" dxfId="1166" priority="1380" stopIfTrue="1" operator="lessThan">
      <formula>19</formula>
    </cfRule>
    <cfRule type="cellIs" dxfId="1165" priority="1381" stopIfTrue="1" operator="between">
      <formula>49</formula>
      <formula>20</formula>
    </cfRule>
    <cfRule type="cellIs" dxfId="1164" priority="1382" stopIfTrue="1" operator="greaterThan">
      <formula>50</formula>
    </cfRule>
  </conditionalFormatting>
  <conditionalFormatting sqref="V17">
    <cfRule type="expression" dxfId="1163" priority="1383" stopIfTrue="1">
      <formula>LEN(TRIM(V17))=0</formula>
    </cfRule>
    <cfRule type="cellIs" dxfId="1162" priority="1384" stopIfTrue="1" operator="equal">
      <formula>" "</formula>
    </cfRule>
    <cfRule type="cellIs" dxfId="1161" priority="1385" stopIfTrue="1" operator="lessThan">
      <formula>19</formula>
    </cfRule>
  </conditionalFormatting>
  <conditionalFormatting sqref="V17">
    <cfRule type="expression" dxfId="1160" priority="1386" stopIfTrue="1">
      <formula>LEN(TRIM(V17))=0</formula>
    </cfRule>
    <cfRule type="cellIs" dxfId="1159" priority="1387" stopIfTrue="1" operator="equal">
      <formula>" "</formula>
    </cfRule>
    <cfRule type="cellIs" dxfId="1158" priority="1388" stopIfTrue="1" operator="lessThan">
      <formula>19</formula>
    </cfRule>
  </conditionalFormatting>
  <conditionalFormatting sqref="V17">
    <cfRule type="expression" dxfId="1157" priority="1389" stopIfTrue="1">
      <formula>LEN(TRIM(V17))=0</formula>
    </cfRule>
    <cfRule type="cellIs" dxfId="1156" priority="1390" stopIfTrue="1" operator="equal">
      <formula>" "</formula>
    </cfRule>
    <cfRule type="cellIs" dxfId="1155" priority="1391" stopIfTrue="1" operator="lessThan">
      <formula>19</formula>
    </cfRule>
  </conditionalFormatting>
  <conditionalFormatting sqref="V17">
    <cfRule type="expression" dxfId="1154" priority="1392" stopIfTrue="1">
      <formula>LEN(TRIM(V17))=0</formula>
    </cfRule>
    <cfRule type="cellIs" dxfId="1153" priority="1393" stopIfTrue="1" operator="equal">
      <formula>" "</formula>
    </cfRule>
    <cfRule type="cellIs" dxfId="1152" priority="1394" stopIfTrue="1" operator="lessThan">
      <formula>19</formula>
    </cfRule>
  </conditionalFormatting>
  <conditionalFormatting sqref="V17">
    <cfRule type="expression" dxfId="1151" priority="1374" stopIfTrue="1">
      <formula>LEN(TRIM(V17))=0</formula>
    </cfRule>
    <cfRule type="cellIs" dxfId="1150" priority="1375" stopIfTrue="1" operator="equal">
      <formula>" "</formula>
    </cfRule>
    <cfRule type="cellIs" dxfId="1149" priority="1376" stopIfTrue="1" operator="lessThan">
      <formula>19</formula>
    </cfRule>
  </conditionalFormatting>
  <conditionalFormatting sqref="V17">
    <cfRule type="expression" dxfId="1148" priority="1395" stopIfTrue="1">
      <formula>LEN(TRIM(V17))=0</formula>
    </cfRule>
  </conditionalFormatting>
  <conditionalFormatting sqref="V17">
    <cfRule type="expression" dxfId="1147" priority="1370" stopIfTrue="1">
      <formula>LEN(TRIM(V17))=0</formula>
    </cfRule>
    <cfRule type="cellIs" dxfId="1146" priority="1371" stopIfTrue="1" operator="equal">
      <formula>" "</formula>
    </cfRule>
    <cfRule type="cellIs" dxfId="1145" priority="1372" stopIfTrue="1" operator="lessThan">
      <formula>19</formula>
    </cfRule>
  </conditionalFormatting>
  <conditionalFormatting sqref="V17">
    <cfRule type="expression" dxfId="1144" priority="1373" stopIfTrue="1">
      <formula>LEN(TRIM(V17))=0</formula>
    </cfRule>
  </conditionalFormatting>
  <conditionalFormatting sqref="V17">
    <cfRule type="expression" dxfId="1143" priority="1396" stopIfTrue="1">
      <formula>LEN(TRIM(V17))=0</formula>
    </cfRule>
  </conditionalFormatting>
  <conditionalFormatting sqref="V17">
    <cfRule type="expression" dxfId="1142" priority="1366" stopIfTrue="1">
      <formula>LEN(TRIM(V17))=0</formula>
    </cfRule>
    <cfRule type="cellIs" dxfId="1141" priority="1367" stopIfTrue="1" operator="equal">
      <formula>" "</formula>
    </cfRule>
    <cfRule type="cellIs" dxfId="1140" priority="1368" stopIfTrue="1" operator="lessThan">
      <formula>19</formula>
    </cfRule>
  </conditionalFormatting>
  <conditionalFormatting sqref="V17">
    <cfRule type="expression" dxfId="1139" priority="1369" stopIfTrue="1">
      <formula>LEN(TRIM(V17))=0</formula>
    </cfRule>
  </conditionalFormatting>
  <conditionalFormatting sqref="V17">
    <cfRule type="expression" dxfId="1138" priority="1397" stopIfTrue="1">
      <formula>LEN(TRIM(V17))=0</formula>
    </cfRule>
  </conditionalFormatting>
  <conditionalFormatting sqref="V17">
    <cfRule type="colorScale" priority="1398">
      <colorScale>
        <cfvo type="min"/>
        <cfvo type="max"/>
        <color rgb="FFFF7128"/>
        <color rgb="FFFFEF9C"/>
      </colorScale>
    </cfRule>
  </conditionalFormatting>
  <conditionalFormatting sqref="X17">
    <cfRule type="cellIs" dxfId="1137" priority="1344" stopIfTrue="1" operator="equal">
      <formula>$P$6</formula>
    </cfRule>
    <cfRule type="cellIs" dxfId="1136" priority="1345" stopIfTrue="1" operator="equal">
      <formula>$P$4</formula>
    </cfRule>
    <cfRule type="cellIs" dxfId="1135" priority="1346" stopIfTrue="1" operator="equal">
      <formula>$P$8</formula>
    </cfRule>
  </conditionalFormatting>
  <conditionalFormatting sqref="X17">
    <cfRule type="cellIs" dxfId="1134" priority="1347" stopIfTrue="1" operator="lessThan">
      <formula>19</formula>
    </cfRule>
    <cfRule type="cellIs" dxfId="1133" priority="1348" stopIfTrue="1" operator="between">
      <formula>49</formula>
      <formula>20</formula>
    </cfRule>
    <cfRule type="cellIs" dxfId="1132" priority="1349" stopIfTrue="1" operator="greaterThan">
      <formula>50</formula>
    </cfRule>
  </conditionalFormatting>
  <conditionalFormatting sqref="X17">
    <cfRule type="expression" dxfId="1131" priority="1350" stopIfTrue="1">
      <formula>LEN(TRIM(X17))=0</formula>
    </cfRule>
    <cfRule type="cellIs" dxfId="1130" priority="1351" stopIfTrue="1" operator="equal">
      <formula>" "</formula>
    </cfRule>
    <cfRule type="cellIs" dxfId="1129" priority="1352" stopIfTrue="1" operator="lessThan">
      <formula>19</formula>
    </cfRule>
  </conditionalFormatting>
  <conditionalFormatting sqref="X17">
    <cfRule type="expression" dxfId="1128" priority="1353" stopIfTrue="1">
      <formula>LEN(TRIM(X17))=0</formula>
    </cfRule>
    <cfRule type="cellIs" dxfId="1127" priority="1354" stopIfTrue="1" operator="equal">
      <formula>" "</formula>
    </cfRule>
    <cfRule type="cellIs" dxfId="1126" priority="1355" stopIfTrue="1" operator="lessThan">
      <formula>19</formula>
    </cfRule>
  </conditionalFormatting>
  <conditionalFormatting sqref="X17">
    <cfRule type="expression" dxfId="1125" priority="1356" stopIfTrue="1">
      <formula>LEN(TRIM(X17))=0</formula>
    </cfRule>
    <cfRule type="cellIs" dxfId="1124" priority="1357" stopIfTrue="1" operator="equal">
      <formula>" "</formula>
    </cfRule>
    <cfRule type="cellIs" dxfId="1123" priority="1358" stopIfTrue="1" operator="lessThan">
      <formula>19</formula>
    </cfRule>
  </conditionalFormatting>
  <conditionalFormatting sqref="X17">
    <cfRule type="expression" dxfId="1122" priority="1359" stopIfTrue="1">
      <formula>LEN(TRIM(X17))=0</formula>
    </cfRule>
    <cfRule type="cellIs" dxfId="1121" priority="1360" stopIfTrue="1" operator="equal">
      <formula>" "</formula>
    </cfRule>
    <cfRule type="cellIs" dxfId="1120" priority="1361" stopIfTrue="1" operator="lessThan">
      <formula>19</formula>
    </cfRule>
  </conditionalFormatting>
  <conditionalFormatting sqref="X17">
    <cfRule type="expression" dxfId="1119" priority="1341" stopIfTrue="1">
      <formula>LEN(TRIM(X17))=0</formula>
    </cfRule>
    <cfRule type="cellIs" dxfId="1118" priority="1342" stopIfTrue="1" operator="equal">
      <formula>" "</formula>
    </cfRule>
    <cfRule type="cellIs" dxfId="1117" priority="1343" stopIfTrue="1" operator="lessThan">
      <formula>19</formula>
    </cfRule>
  </conditionalFormatting>
  <conditionalFormatting sqref="X17">
    <cfRule type="expression" dxfId="1116" priority="1362" stopIfTrue="1">
      <formula>LEN(TRIM(X17))=0</formula>
    </cfRule>
  </conditionalFormatting>
  <conditionalFormatting sqref="X17">
    <cfRule type="expression" dxfId="1115" priority="1337" stopIfTrue="1">
      <formula>LEN(TRIM(X17))=0</formula>
    </cfRule>
    <cfRule type="cellIs" dxfId="1114" priority="1338" stopIfTrue="1" operator="equal">
      <formula>" "</formula>
    </cfRule>
    <cfRule type="cellIs" dxfId="1113" priority="1339" stopIfTrue="1" operator="lessThan">
      <formula>19</formula>
    </cfRule>
  </conditionalFormatting>
  <conditionalFormatting sqref="X17">
    <cfRule type="expression" dxfId="1112" priority="1340" stopIfTrue="1">
      <formula>LEN(TRIM(X17))=0</formula>
    </cfRule>
  </conditionalFormatting>
  <conditionalFormatting sqref="X17">
    <cfRule type="expression" dxfId="1111" priority="1363" stopIfTrue="1">
      <formula>LEN(TRIM(X17))=0</formula>
    </cfRule>
  </conditionalFormatting>
  <conditionalFormatting sqref="X17">
    <cfRule type="expression" dxfId="1110" priority="1333" stopIfTrue="1">
      <formula>LEN(TRIM(X17))=0</formula>
    </cfRule>
    <cfRule type="cellIs" dxfId="1109" priority="1334" stopIfTrue="1" operator="equal">
      <formula>" "</formula>
    </cfRule>
    <cfRule type="cellIs" dxfId="1108" priority="1335" stopIfTrue="1" operator="lessThan">
      <formula>19</formula>
    </cfRule>
  </conditionalFormatting>
  <conditionalFormatting sqref="X17">
    <cfRule type="expression" dxfId="1107" priority="1336" stopIfTrue="1">
      <formula>LEN(TRIM(X17))=0</formula>
    </cfRule>
  </conditionalFormatting>
  <conditionalFormatting sqref="X17">
    <cfRule type="expression" dxfId="1106" priority="1364" stopIfTrue="1">
      <formula>LEN(TRIM(X17))=0</formula>
    </cfRule>
  </conditionalFormatting>
  <conditionalFormatting sqref="X17">
    <cfRule type="colorScale" priority="1365">
      <colorScale>
        <cfvo type="min"/>
        <cfvo type="max"/>
        <color rgb="FFFF7128"/>
        <color rgb="FFFFEF9C"/>
      </colorScale>
    </cfRule>
  </conditionalFormatting>
  <conditionalFormatting sqref="V18:V20">
    <cfRule type="cellIs" dxfId="1105" priority="1311" stopIfTrue="1" operator="equal">
      <formula>$P$6</formula>
    </cfRule>
    <cfRule type="cellIs" dxfId="1104" priority="1312" stopIfTrue="1" operator="equal">
      <formula>$P$4</formula>
    </cfRule>
    <cfRule type="cellIs" dxfId="1103" priority="1313" stopIfTrue="1" operator="equal">
      <formula>$P$8</formula>
    </cfRule>
  </conditionalFormatting>
  <conditionalFormatting sqref="V18:V20">
    <cfRule type="cellIs" dxfId="1102" priority="1314" stopIfTrue="1" operator="lessThan">
      <formula>19</formula>
    </cfRule>
    <cfRule type="cellIs" dxfId="1101" priority="1315" stopIfTrue="1" operator="between">
      <formula>49</formula>
      <formula>20</formula>
    </cfRule>
    <cfRule type="cellIs" dxfId="1100" priority="1316" stopIfTrue="1" operator="greaterThan">
      <formula>50</formula>
    </cfRule>
  </conditionalFormatting>
  <conditionalFormatting sqref="V18:V20">
    <cfRule type="expression" dxfId="1099" priority="1317" stopIfTrue="1">
      <formula>LEN(TRIM(V18))=0</formula>
    </cfRule>
    <cfRule type="cellIs" dxfId="1098" priority="1318" stopIfTrue="1" operator="equal">
      <formula>" "</formula>
    </cfRule>
    <cfRule type="cellIs" dxfId="1097" priority="1319" stopIfTrue="1" operator="lessThan">
      <formula>19</formula>
    </cfRule>
  </conditionalFormatting>
  <conditionalFormatting sqref="V18:V20">
    <cfRule type="expression" dxfId="1096" priority="1320" stopIfTrue="1">
      <formula>LEN(TRIM(V18))=0</formula>
    </cfRule>
    <cfRule type="cellIs" dxfId="1095" priority="1321" stopIfTrue="1" operator="equal">
      <formula>" "</formula>
    </cfRule>
    <cfRule type="cellIs" dxfId="1094" priority="1322" stopIfTrue="1" operator="lessThan">
      <formula>19</formula>
    </cfRule>
  </conditionalFormatting>
  <conditionalFormatting sqref="V18:V20">
    <cfRule type="expression" dxfId="1093" priority="1323" stopIfTrue="1">
      <formula>LEN(TRIM(V18))=0</formula>
    </cfRule>
    <cfRule type="cellIs" dxfId="1092" priority="1324" stopIfTrue="1" operator="equal">
      <formula>" "</formula>
    </cfRule>
    <cfRule type="cellIs" dxfId="1091" priority="1325" stopIfTrue="1" operator="lessThan">
      <formula>19</formula>
    </cfRule>
  </conditionalFormatting>
  <conditionalFormatting sqref="V18:V20">
    <cfRule type="expression" dxfId="1090" priority="1326" stopIfTrue="1">
      <formula>LEN(TRIM(V18))=0</formula>
    </cfRule>
    <cfRule type="cellIs" dxfId="1089" priority="1327" stopIfTrue="1" operator="equal">
      <formula>" "</formula>
    </cfRule>
    <cfRule type="cellIs" dxfId="1088" priority="1328" stopIfTrue="1" operator="lessThan">
      <formula>19</formula>
    </cfRule>
  </conditionalFormatting>
  <conditionalFormatting sqref="V18:V20">
    <cfRule type="expression" dxfId="1087" priority="1308" stopIfTrue="1">
      <formula>LEN(TRIM(V18))=0</formula>
    </cfRule>
    <cfRule type="cellIs" dxfId="1086" priority="1309" stopIfTrue="1" operator="equal">
      <formula>" "</formula>
    </cfRule>
    <cfRule type="cellIs" dxfId="1085" priority="1310" stopIfTrue="1" operator="lessThan">
      <formula>19</formula>
    </cfRule>
  </conditionalFormatting>
  <conditionalFormatting sqref="V18:V20">
    <cfRule type="expression" dxfId="1084" priority="1329" stopIfTrue="1">
      <formula>LEN(TRIM(V18))=0</formula>
    </cfRule>
  </conditionalFormatting>
  <conditionalFormatting sqref="V18:V20">
    <cfRule type="expression" dxfId="1083" priority="1304" stopIfTrue="1">
      <formula>LEN(TRIM(V18))=0</formula>
    </cfRule>
    <cfRule type="cellIs" dxfId="1082" priority="1305" stopIfTrue="1" operator="equal">
      <formula>" "</formula>
    </cfRule>
    <cfRule type="cellIs" dxfId="1081" priority="1306" stopIfTrue="1" operator="lessThan">
      <formula>19</formula>
    </cfRule>
  </conditionalFormatting>
  <conditionalFormatting sqref="V18:V20">
    <cfRule type="expression" dxfId="1080" priority="1307" stopIfTrue="1">
      <formula>LEN(TRIM(V18))=0</formula>
    </cfRule>
  </conditionalFormatting>
  <conditionalFormatting sqref="V18:V20">
    <cfRule type="expression" dxfId="1079" priority="1330" stopIfTrue="1">
      <formula>LEN(TRIM(V18))=0</formula>
    </cfRule>
  </conditionalFormatting>
  <conditionalFormatting sqref="V18:V20">
    <cfRule type="expression" dxfId="1078" priority="1300" stopIfTrue="1">
      <formula>LEN(TRIM(V18))=0</formula>
    </cfRule>
    <cfRule type="cellIs" dxfId="1077" priority="1301" stopIfTrue="1" operator="equal">
      <formula>" "</formula>
    </cfRule>
    <cfRule type="cellIs" dxfId="1076" priority="1302" stopIfTrue="1" operator="lessThan">
      <formula>19</formula>
    </cfRule>
  </conditionalFormatting>
  <conditionalFormatting sqref="V18:V20">
    <cfRule type="expression" dxfId="1075" priority="1303" stopIfTrue="1">
      <formula>LEN(TRIM(V18))=0</formula>
    </cfRule>
  </conditionalFormatting>
  <conditionalFormatting sqref="V18:V20">
    <cfRule type="expression" dxfId="1074" priority="1331" stopIfTrue="1">
      <formula>LEN(TRIM(V18))=0</formula>
    </cfRule>
  </conditionalFormatting>
  <conditionalFormatting sqref="V18:V20">
    <cfRule type="colorScale" priority="1332">
      <colorScale>
        <cfvo type="min"/>
        <cfvo type="max"/>
        <color rgb="FFFF7128"/>
        <color rgb="FFFFEF9C"/>
      </colorScale>
    </cfRule>
  </conditionalFormatting>
  <conditionalFormatting sqref="X18">
    <cfRule type="cellIs" dxfId="1073" priority="1278" stopIfTrue="1" operator="equal">
      <formula>$P$6</formula>
    </cfRule>
    <cfRule type="cellIs" dxfId="1072" priority="1279" stopIfTrue="1" operator="equal">
      <formula>$P$4</formula>
    </cfRule>
    <cfRule type="cellIs" dxfId="1071" priority="1280" stopIfTrue="1" operator="equal">
      <formula>$P$8</formula>
    </cfRule>
  </conditionalFormatting>
  <conditionalFormatting sqref="X18">
    <cfRule type="cellIs" dxfId="1070" priority="1281" stopIfTrue="1" operator="lessThan">
      <formula>19</formula>
    </cfRule>
    <cfRule type="cellIs" dxfId="1069" priority="1282" stopIfTrue="1" operator="between">
      <formula>49</formula>
      <formula>20</formula>
    </cfRule>
    <cfRule type="cellIs" dxfId="1068" priority="1283" stopIfTrue="1" operator="greaterThan">
      <formula>50</formula>
    </cfRule>
  </conditionalFormatting>
  <conditionalFormatting sqref="X18">
    <cfRule type="expression" dxfId="1067" priority="1284" stopIfTrue="1">
      <formula>LEN(TRIM(X18))=0</formula>
    </cfRule>
    <cfRule type="cellIs" dxfId="1066" priority="1285" stopIfTrue="1" operator="equal">
      <formula>" "</formula>
    </cfRule>
    <cfRule type="cellIs" dxfId="1065" priority="1286" stopIfTrue="1" operator="lessThan">
      <formula>19</formula>
    </cfRule>
  </conditionalFormatting>
  <conditionalFormatting sqref="X18">
    <cfRule type="expression" dxfId="1064" priority="1287" stopIfTrue="1">
      <formula>LEN(TRIM(X18))=0</formula>
    </cfRule>
    <cfRule type="cellIs" dxfId="1063" priority="1288" stopIfTrue="1" operator="equal">
      <formula>" "</formula>
    </cfRule>
    <cfRule type="cellIs" dxfId="1062" priority="1289" stopIfTrue="1" operator="lessThan">
      <formula>19</formula>
    </cfRule>
  </conditionalFormatting>
  <conditionalFormatting sqref="X18">
    <cfRule type="expression" dxfId="1061" priority="1290" stopIfTrue="1">
      <formula>LEN(TRIM(X18))=0</formula>
    </cfRule>
    <cfRule type="cellIs" dxfId="1060" priority="1291" stopIfTrue="1" operator="equal">
      <formula>" "</formula>
    </cfRule>
    <cfRule type="cellIs" dxfId="1059" priority="1292" stopIfTrue="1" operator="lessThan">
      <formula>19</formula>
    </cfRule>
  </conditionalFormatting>
  <conditionalFormatting sqref="X18">
    <cfRule type="expression" dxfId="1058" priority="1293" stopIfTrue="1">
      <formula>LEN(TRIM(X18))=0</formula>
    </cfRule>
    <cfRule type="cellIs" dxfId="1057" priority="1294" stopIfTrue="1" operator="equal">
      <formula>" "</formula>
    </cfRule>
    <cfRule type="cellIs" dxfId="1056" priority="1295" stopIfTrue="1" operator="lessThan">
      <formula>19</formula>
    </cfRule>
  </conditionalFormatting>
  <conditionalFormatting sqref="X18">
    <cfRule type="expression" dxfId="1055" priority="1275" stopIfTrue="1">
      <formula>LEN(TRIM(X18))=0</formula>
    </cfRule>
    <cfRule type="cellIs" dxfId="1054" priority="1276" stopIfTrue="1" operator="equal">
      <formula>" "</formula>
    </cfRule>
    <cfRule type="cellIs" dxfId="1053" priority="1277" stopIfTrue="1" operator="lessThan">
      <formula>19</formula>
    </cfRule>
  </conditionalFormatting>
  <conditionalFormatting sqref="X18">
    <cfRule type="expression" dxfId="1052" priority="1296" stopIfTrue="1">
      <formula>LEN(TRIM(X18))=0</formula>
    </cfRule>
  </conditionalFormatting>
  <conditionalFormatting sqref="X18">
    <cfRule type="expression" dxfId="1051" priority="1271" stopIfTrue="1">
      <formula>LEN(TRIM(X18))=0</formula>
    </cfRule>
    <cfRule type="cellIs" dxfId="1050" priority="1272" stopIfTrue="1" operator="equal">
      <formula>" "</formula>
    </cfRule>
    <cfRule type="cellIs" dxfId="1049" priority="1273" stopIfTrue="1" operator="lessThan">
      <formula>19</formula>
    </cfRule>
  </conditionalFormatting>
  <conditionalFormatting sqref="X18">
    <cfRule type="expression" dxfId="1048" priority="1274" stopIfTrue="1">
      <formula>LEN(TRIM(X18))=0</formula>
    </cfRule>
  </conditionalFormatting>
  <conditionalFormatting sqref="X18">
    <cfRule type="expression" dxfId="1047" priority="1297" stopIfTrue="1">
      <formula>LEN(TRIM(X18))=0</formula>
    </cfRule>
  </conditionalFormatting>
  <conditionalFormatting sqref="X18">
    <cfRule type="expression" dxfId="1046" priority="1267" stopIfTrue="1">
      <formula>LEN(TRIM(X18))=0</formula>
    </cfRule>
    <cfRule type="cellIs" dxfId="1045" priority="1268" stopIfTrue="1" operator="equal">
      <formula>" "</formula>
    </cfRule>
    <cfRule type="cellIs" dxfId="1044" priority="1269" stopIfTrue="1" operator="lessThan">
      <formula>19</formula>
    </cfRule>
  </conditionalFormatting>
  <conditionalFormatting sqref="X18">
    <cfRule type="expression" dxfId="1043" priority="1270" stopIfTrue="1">
      <formula>LEN(TRIM(X18))=0</formula>
    </cfRule>
  </conditionalFormatting>
  <conditionalFormatting sqref="X18">
    <cfRule type="expression" dxfId="1042" priority="1298" stopIfTrue="1">
      <formula>LEN(TRIM(X18))=0</formula>
    </cfRule>
  </conditionalFormatting>
  <conditionalFormatting sqref="X18">
    <cfRule type="colorScale" priority="1299">
      <colorScale>
        <cfvo type="min"/>
        <cfvo type="max"/>
        <color rgb="FFFF7128"/>
        <color rgb="FFFFEF9C"/>
      </colorScale>
    </cfRule>
  </conditionalFormatting>
  <conditionalFormatting sqref="X20">
    <cfRule type="expression" dxfId="1041" priority="1215" stopIfTrue="1">
      <formula>LEN(TRIM(X20))=0</formula>
    </cfRule>
    <cfRule type="cellIs" dxfId="1040" priority="1216" stopIfTrue="1" operator="equal">
      <formula>" "</formula>
    </cfRule>
    <cfRule type="cellIs" dxfId="1039" priority="1217" stopIfTrue="1" operator="lessThan">
      <formula>19</formula>
    </cfRule>
  </conditionalFormatting>
  <conditionalFormatting sqref="X20">
    <cfRule type="expression" dxfId="1038" priority="1218" stopIfTrue="1">
      <formula>LEN(TRIM(X20))=0</formula>
    </cfRule>
    <cfRule type="cellIs" dxfId="1037" priority="1219" stopIfTrue="1" operator="equal">
      <formula>" "</formula>
    </cfRule>
    <cfRule type="cellIs" dxfId="1036" priority="1220" stopIfTrue="1" operator="lessThan">
      <formula>19</formula>
    </cfRule>
  </conditionalFormatting>
  <conditionalFormatting sqref="X20">
    <cfRule type="expression" dxfId="1035" priority="1221" stopIfTrue="1">
      <formula>LEN(TRIM(X20))=0</formula>
    </cfRule>
  </conditionalFormatting>
  <conditionalFormatting sqref="X20">
    <cfRule type="expression" dxfId="1034" priority="1199" stopIfTrue="1">
      <formula>LEN(TRIM(X20))=0</formula>
    </cfRule>
  </conditionalFormatting>
  <conditionalFormatting sqref="X20">
    <cfRule type="expression" dxfId="1033" priority="1222" stopIfTrue="1">
      <formula>LEN(TRIM(X20))=0</formula>
    </cfRule>
  </conditionalFormatting>
  <conditionalFormatting sqref="X20">
    <cfRule type="expression" dxfId="1032" priority="1195" stopIfTrue="1">
      <formula>LEN(TRIM(X20))=0</formula>
    </cfRule>
  </conditionalFormatting>
  <conditionalFormatting sqref="X20">
    <cfRule type="expression" dxfId="1031" priority="1223" stopIfTrue="1">
      <formula>LEN(TRIM(X20))=0</formula>
    </cfRule>
  </conditionalFormatting>
  <conditionalFormatting sqref="X20">
    <cfRule type="colorScale" priority="1224">
      <colorScale>
        <cfvo type="min"/>
        <cfvo type="max"/>
        <color rgb="FFFF7128"/>
        <color rgb="FFFFEF9C"/>
      </colorScale>
    </cfRule>
  </conditionalFormatting>
  <conditionalFormatting sqref="X20">
    <cfRule type="cellIs" dxfId="1030" priority="1203" stopIfTrue="1" operator="equal">
      <formula>$P$6</formula>
    </cfRule>
    <cfRule type="cellIs" dxfId="1029" priority="1204" stopIfTrue="1" operator="equal">
      <formula>$P$4</formula>
    </cfRule>
    <cfRule type="cellIs" dxfId="1028" priority="1205" stopIfTrue="1" operator="equal">
      <formula>$P$8</formula>
    </cfRule>
  </conditionalFormatting>
  <conditionalFormatting sqref="X20">
    <cfRule type="cellIs" dxfId="1027" priority="1206" stopIfTrue="1" operator="lessThan">
      <formula>19</formula>
    </cfRule>
    <cfRule type="cellIs" dxfId="1026" priority="1207" stopIfTrue="1" operator="between">
      <formula>49</formula>
      <formula>20</formula>
    </cfRule>
    <cfRule type="cellIs" dxfId="1025" priority="1208" stopIfTrue="1" operator="greaterThan">
      <formula>50</formula>
    </cfRule>
  </conditionalFormatting>
  <conditionalFormatting sqref="X20">
    <cfRule type="expression" dxfId="1024" priority="1209" stopIfTrue="1">
      <formula>LEN(TRIM(X20))=0</formula>
    </cfRule>
    <cfRule type="cellIs" dxfId="1023" priority="1210" stopIfTrue="1" operator="equal">
      <formula>" "</formula>
    </cfRule>
    <cfRule type="cellIs" dxfId="1022" priority="1211" stopIfTrue="1" operator="lessThan">
      <formula>19</formula>
    </cfRule>
  </conditionalFormatting>
  <conditionalFormatting sqref="X20">
    <cfRule type="expression" dxfId="1021" priority="1212" stopIfTrue="1">
      <formula>LEN(TRIM(X20))=0</formula>
    </cfRule>
    <cfRule type="cellIs" dxfId="1020" priority="1213" stopIfTrue="1" operator="equal">
      <formula>" "</formula>
    </cfRule>
    <cfRule type="cellIs" dxfId="1019" priority="1214" stopIfTrue="1" operator="lessThan">
      <formula>19</formula>
    </cfRule>
  </conditionalFormatting>
  <conditionalFormatting sqref="X20">
    <cfRule type="expression" dxfId="1018" priority="1200" stopIfTrue="1">
      <formula>LEN(TRIM(X20))=0</formula>
    </cfRule>
    <cfRule type="cellIs" dxfId="1017" priority="1201" stopIfTrue="1" operator="equal">
      <formula>" "</formula>
    </cfRule>
    <cfRule type="cellIs" dxfId="1016" priority="1202" stopIfTrue="1" operator="lessThan">
      <formula>19</formula>
    </cfRule>
  </conditionalFormatting>
  <conditionalFormatting sqref="X20">
    <cfRule type="expression" dxfId="1015" priority="1196" stopIfTrue="1">
      <formula>LEN(TRIM(X20))=0</formula>
    </cfRule>
    <cfRule type="cellIs" dxfId="1014" priority="1197" stopIfTrue="1" operator="equal">
      <formula>" "</formula>
    </cfRule>
    <cfRule type="cellIs" dxfId="1013" priority="1198" stopIfTrue="1" operator="lessThan">
      <formula>19</formula>
    </cfRule>
  </conditionalFormatting>
  <conditionalFormatting sqref="X20">
    <cfRule type="expression" dxfId="1012" priority="1192" stopIfTrue="1">
      <formula>LEN(TRIM(X20))=0</formula>
    </cfRule>
    <cfRule type="cellIs" dxfId="1011" priority="1193" stopIfTrue="1" operator="equal">
      <formula>" "</formula>
    </cfRule>
    <cfRule type="cellIs" dxfId="1010" priority="1194" stopIfTrue="1" operator="lessThan">
      <formula>19</formula>
    </cfRule>
  </conditionalFormatting>
  <conditionalFormatting sqref="V22">
    <cfRule type="cellIs" dxfId="1009" priority="1170" stopIfTrue="1" operator="equal">
      <formula>$P$6</formula>
    </cfRule>
    <cfRule type="cellIs" dxfId="1008" priority="1171" stopIfTrue="1" operator="equal">
      <formula>$P$4</formula>
    </cfRule>
    <cfRule type="cellIs" dxfId="1007" priority="1172" stopIfTrue="1" operator="equal">
      <formula>$P$8</formula>
    </cfRule>
  </conditionalFormatting>
  <conditionalFormatting sqref="V22">
    <cfRule type="cellIs" dxfId="1006" priority="1173" stopIfTrue="1" operator="lessThan">
      <formula>19</formula>
    </cfRule>
    <cfRule type="cellIs" dxfId="1005" priority="1174" stopIfTrue="1" operator="between">
      <formula>49</formula>
      <formula>20</formula>
    </cfRule>
    <cfRule type="cellIs" dxfId="1004" priority="1175" stopIfTrue="1" operator="greaterThan">
      <formula>50</formula>
    </cfRule>
  </conditionalFormatting>
  <conditionalFormatting sqref="V22">
    <cfRule type="expression" dxfId="1003" priority="1176" stopIfTrue="1">
      <formula>LEN(TRIM(V22))=0</formula>
    </cfRule>
    <cfRule type="cellIs" dxfId="1002" priority="1177" stopIfTrue="1" operator="equal">
      <formula>" "</formula>
    </cfRule>
    <cfRule type="cellIs" dxfId="1001" priority="1178" stopIfTrue="1" operator="lessThan">
      <formula>19</formula>
    </cfRule>
  </conditionalFormatting>
  <conditionalFormatting sqref="V22">
    <cfRule type="expression" dxfId="1000" priority="1179" stopIfTrue="1">
      <formula>LEN(TRIM(V22))=0</formula>
    </cfRule>
    <cfRule type="cellIs" dxfId="999" priority="1180" stopIfTrue="1" operator="equal">
      <formula>" "</formula>
    </cfRule>
    <cfRule type="cellIs" dxfId="998" priority="1181" stopIfTrue="1" operator="lessThan">
      <formula>19</formula>
    </cfRule>
  </conditionalFormatting>
  <conditionalFormatting sqref="V22">
    <cfRule type="expression" dxfId="997" priority="1182" stopIfTrue="1">
      <formula>LEN(TRIM(V22))=0</formula>
    </cfRule>
    <cfRule type="cellIs" dxfId="996" priority="1183" stopIfTrue="1" operator="equal">
      <formula>" "</formula>
    </cfRule>
    <cfRule type="cellIs" dxfId="995" priority="1184" stopIfTrue="1" operator="lessThan">
      <formula>19</formula>
    </cfRule>
  </conditionalFormatting>
  <conditionalFormatting sqref="V22">
    <cfRule type="expression" dxfId="994" priority="1185" stopIfTrue="1">
      <formula>LEN(TRIM(V22))=0</formula>
    </cfRule>
    <cfRule type="cellIs" dxfId="993" priority="1186" stopIfTrue="1" operator="equal">
      <formula>" "</formula>
    </cfRule>
    <cfRule type="cellIs" dxfId="992" priority="1187" stopIfTrue="1" operator="lessThan">
      <formula>19</formula>
    </cfRule>
  </conditionalFormatting>
  <conditionalFormatting sqref="V22">
    <cfRule type="expression" dxfId="991" priority="1167" stopIfTrue="1">
      <formula>LEN(TRIM(V22))=0</formula>
    </cfRule>
    <cfRule type="cellIs" dxfId="990" priority="1168" stopIfTrue="1" operator="equal">
      <formula>" "</formula>
    </cfRule>
    <cfRule type="cellIs" dxfId="989" priority="1169" stopIfTrue="1" operator="lessThan">
      <formula>19</formula>
    </cfRule>
  </conditionalFormatting>
  <conditionalFormatting sqref="V22">
    <cfRule type="expression" dxfId="988" priority="1188" stopIfTrue="1">
      <formula>LEN(TRIM(V22))=0</formula>
    </cfRule>
  </conditionalFormatting>
  <conditionalFormatting sqref="V22">
    <cfRule type="expression" dxfId="987" priority="1163" stopIfTrue="1">
      <formula>LEN(TRIM(V22))=0</formula>
    </cfRule>
    <cfRule type="cellIs" dxfId="986" priority="1164" stopIfTrue="1" operator="equal">
      <formula>" "</formula>
    </cfRule>
    <cfRule type="cellIs" dxfId="985" priority="1165" stopIfTrue="1" operator="lessThan">
      <formula>19</formula>
    </cfRule>
  </conditionalFormatting>
  <conditionalFormatting sqref="V22">
    <cfRule type="expression" dxfId="984" priority="1166" stopIfTrue="1">
      <formula>LEN(TRIM(V22))=0</formula>
    </cfRule>
  </conditionalFormatting>
  <conditionalFormatting sqref="V22">
    <cfRule type="expression" dxfId="983" priority="1189" stopIfTrue="1">
      <formula>LEN(TRIM(V22))=0</formula>
    </cfRule>
  </conditionalFormatting>
  <conditionalFormatting sqref="V22">
    <cfRule type="expression" dxfId="982" priority="1159" stopIfTrue="1">
      <formula>LEN(TRIM(V22))=0</formula>
    </cfRule>
    <cfRule type="cellIs" dxfId="981" priority="1160" stopIfTrue="1" operator="equal">
      <formula>" "</formula>
    </cfRule>
    <cfRule type="cellIs" dxfId="980" priority="1161" stopIfTrue="1" operator="lessThan">
      <formula>19</formula>
    </cfRule>
  </conditionalFormatting>
  <conditionalFormatting sqref="V22">
    <cfRule type="expression" dxfId="979" priority="1162" stopIfTrue="1">
      <formula>LEN(TRIM(V22))=0</formula>
    </cfRule>
  </conditionalFormatting>
  <conditionalFormatting sqref="V22">
    <cfRule type="expression" dxfId="978" priority="1190" stopIfTrue="1">
      <formula>LEN(TRIM(V22))=0</formula>
    </cfRule>
  </conditionalFormatting>
  <conditionalFormatting sqref="V22">
    <cfRule type="colorScale" priority="1191">
      <colorScale>
        <cfvo type="min"/>
        <cfvo type="max"/>
        <color rgb="FFFF7128"/>
        <color rgb="FFFFEF9C"/>
      </colorScale>
    </cfRule>
  </conditionalFormatting>
  <conditionalFormatting sqref="X22">
    <cfRule type="cellIs" dxfId="977" priority="1137" stopIfTrue="1" operator="equal">
      <formula>$P$6</formula>
    </cfRule>
    <cfRule type="cellIs" dxfId="976" priority="1138" stopIfTrue="1" operator="equal">
      <formula>$P$4</formula>
    </cfRule>
    <cfRule type="cellIs" dxfId="975" priority="1139" stopIfTrue="1" operator="equal">
      <formula>$P$8</formula>
    </cfRule>
  </conditionalFormatting>
  <conditionalFormatting sqref="X22">
    <cfRule type="cellIs" dxfId="974" priority="1140" stopIfTrue="1" operator="lessThan">
      <formula>19</formula>
    </cfRule>
    <cfRule type="cellIs" dxfId="973" priority="1141" stopIfTrue="1" operator="between">
      <formula>49</formula>
      <formula>20</formula>
    </cfRule>
    <cfRule type="cellIs" dxfId="972" priority="1142" stopIfTrue="1" operator="greaterThan">
      <formula>50</formula>
    </cfRule>
  </conditionalFormatting>
  <conditionalFormatting sqref="X22">
    <cfRule type="expression" dxfId="971" priority="1143" stopIfTrue="1">
      <formula>LEN(TRIM(X22))=0</formula>
    </cfRule>
    <cfRule type="cellIs" dxfId="970" priority="1144" stopIfTrue="1" operator="equal">
      <formula>" "</formula>
    </cfRule>
    <cfRule type="cellIs" dxfId="969" priority="1145" stopIfTrue="1" operator="lessThan">
      <formula>19</formula>
    </cfRule>
  </conditionalFormatting>
  <conditionalFormatting sqref="X22">
    <cfRule type="expression" dxfId="968" priority="1146" stopIfTrue="1">
      <formula>LEN(TRIM(X22))=0</formula>
    </cfRule>
    <cfRule type="cellIs" dxfId="967" priority="1147" stopIfTrue="1" operator="equal">
      <formula>" "</formula>
    </cfRule>
    <cfRule type="cellIs" dxfId="966" priority="1148" stopIfTrue="1" operator="lessThan">
      <formula>19</formula>
    </cfRule>
  </conditionalFormatting>
  <conditionalFormatting sqref="X22">
    <cfRule type="expression" dxfId="965" priority="1149" stopIfTrue="1">
      <formula>LEN(TRIM(X22))=0</formula>
    </cfRule>
    <cfRule type="cellIs" dxfId="964" priority="1150" stopIfTrue="1" operator="equal">
      <formula>" "</formula>
    </cfRule>
    <cfRule type="cellIs" dxfId="963" priority="1151" stopIfTrue="1" operator="lessThan">
      <formula>19</formula>
    </cfRule>
  </conditionalFormatting>
  <conditionalFormatting sqref="X22">
    <cfRule type="expression" dxfId="962" priority="1152" stopIfTrue="1">
      <formula>LEN(TRIM(X22))=0</formula>
    </cfRule>
    <cfRule type="cellIs" dxfId="961" priority="1153" stopIfTrue="1" operator="equal">
      <formula>" "</formula>
    </cfRule>
    <cfRule type="cellIs" dxfId="960" priority="1154" stopIfTrue="1" operator="lessThan">
      <formula>19</formula>
    </cfRule>
  </conditionalFormatting>
  <conditionalFormatting sqref="X22">
    <cfRule type="expression" dxfId="959" priority="1134" stopIfTrue="1">
      <formula>LEN(TRIM(X22))=0</formula>
    </cfRule>
    <cfRule type="cellIs" dxfId="958" priority="1135" stopIfTrue="1" operator="equal">
      <formula>" "</formula>
    </cfRule>
    <cfRule type="cellIs" dxfId="957" priority="1136" stopIfTrue="1" operator="lessThan">
      <formula>19</formula>
    </cfRule>
  </conditionalFormatting>
  <conditionalFormatting sqref="X22">
    <cfRule type="expression" dxfId="956" priority="1155" stopIfTrue="1">
      <formula>LEN(TRIM(X22))=0</formula>
    </cfRule>
  </conditionalFormatting>
  <conditionalFormatting sqref="X22">
    <cfRule type="expression" dxfId="955" priority="1130" stopIfTrue="1">
      <formula>LEN(TRIM(X22))=0</formula>
    </cfRule>
    <cfRule type="cellIs" dxfId="954" priority="1131" stopIfTrue="1" operator="equal">
      <formula>" "</formula>
    </cfRule>
    <cfRule type="cellIs" dxfId="953" priority="1132" stopIfTrue="1" operator="lessThan">
      <formula>19</formula>
    </cfRule>
  </conditionalFormatting>
  <conditionalFormatting sqref="X22">
    <cfRule type="expression" dxfId="952" priority="1133" stopIfTrue="1">
      <formula>LEN(TRIM(X22))=0</formula>
    </cfRule>
  </conditionalFormatting>
  <conditionalFormatting sqref="X22">
    <cfRule type="expression" dxfId="951" priority="1156" stopIfTrue="1">
      <formula>LEN(TRIM(X22))=0</formula>
    </cfRule>
  </conditionalFormatting>
  <conditionalFormatting sqref="X22">
    <cfRule type="expression" dxfId="950" priority="1126" stopIfTrue="1">
      <formula>LEN(TRIM(X22))=0</formula>
    </cfRule>
    <cfRule type="cellIs" dxfId="949" priority="1127" stopIfTrue="1" operator="equal">
      <formula>" "</formula>
    </cfRule>
    <cfRule type="cellIs" dxfId="948" priority="1128" stopIfTrue="1" operator="lessThan">
      <formula>19</formula>
    </cfRule>
  </conditionalFormatting>
  <conditionalFormatting sqref="X22">
    <cfRule type="expression" dxfId="947" priority="1129" stopIfTrue="1">
      <formula>LEN(TRIM(X22))=0</formula>
    </cfRule>
  </conditionalFormatting>
  <conditionalFormatting sqref="X22">
    <cfRule type="expression" dxfId="946" priority="1157" stopIfTrue="1">
      <formula>LEN(TRIM(X22))=0</formula>
    </cfRule>
  </conditionalFormatting>
  <conditionalFormatting sqref="X22">
    <cfRule type="colorScale" priority="1158">
      <colorScale>
        <cfvo type="min"/>
        <cfvo type="max"/>
        <color rgb="FFFF7128"/>
        <color rgb="FFFFEF9C"/>
      </colorScale>
    </cfRule>
  </conditionalFormatting>
  <conditionalFormatting sqref="V25:V27">
    <cfRule type="expression" dxfId="945" priority="1013" stopIfTrue="1">
      <formula>LEN(TRIM(V25))=0</formula>
    </cfRule>
    <cfRule type="cellIs" dxfId="944" priority="1014" stopIfTrue="1" operator="equal">
      <formula>" "</formula>
    </cfRule>
    <cfRule type="cellIs" dxfId="943" priority="1015" stopIfTrue="1" operator="lessThan">
      <formula>19</formula>
    </cfRule>
  </conditionalFormatting>
  <conditionalFormatting sqref="V25:V27">
    <cfRule type="expression" dxfId="942" priority="1016" stopIfTrue="1">
      <formula>LEN(TRIM(V25))=0</formula>
    </cfRule>
  </conditionalFormatting>
  <conditionalFormatting sqref="V25:V27">
    <cfRule type="cellIs" dxfId="941" priority="1020" stopIfTrue="1" operator="equal">
      <formula>$P$6</formula>
    </cfRule>
    <cfRule type="cellIs" dxfId="940" priority="1021" stopIfTrue="1" operator="equal">
      <formula>$P$4</formula>
    </cfRule>
    <cfRule type="cellIs" dxfId="939" priority="1022" stopIfTrue="1" operator="equal">
      <formula>$P$8</formula>
    </cfRule>
  </conditionalFormatting>
  <conditionalFormatting sqref="V25:V27">
    <cfRule type="cellIs" dxfId="938" priority="1023" stopIfTrue="1" operator="lessThan">
      <formula>19</formula>
    </cfRule>
    <cfRule type="cellIs" dxfId="937" priority="1024" stopIfTrue="1" operator="between">
      <formula>49</formula>
      <formula>20</formula>
    </cfRule>
    <cfRule type="cellIs" dxfId="936" priority="1025" stopIfTrue="1" operator="greaterThan">
      <formula>50</formula>
    </cfRule>
  </conditionalFormatting>
  <conditionalFormatting sqref="V25:V27">
    <cfRule type="expression" dxfId="935" priority="1026" stopIfTrue="1">
      <formula>LEN(TRIM(V25))=0</formula>
    </cfRule>
    <cfRule type="cellIs" dxfId="934" priority="1027" stopIfTrue="1" operator="equal">
      <formula>" "</formula>
    </cfRule>
    <cfRule type="cellIs" dxfId="933" priority="1028" stopIfTrue="1" operator="lessThan">
      <formula>19</formula>
    </cfRule>
  </conditionalFormatting>
  <conditionalFormatting sqref="V25:V27">
    <cfRule type="expression" dxfId="932" priority="1029" stopIfTrue="1">
      <formula>LEN(TRIM(V25))=0</formula>
    </cfRule>
    <cfRule type="cellIs" dxfId="931" priority="1030" stopIfTrue="1" operator="equal">
      <formula>" "</formula>
    </cfRule>
    <cfRule type="cellIs" dxfId="930" priority="1031" stopIfTrue="1" operator="lessThan">
      <formula>19</formula>
    </cfRule>
  </conditionalFormatting>
  <conditionalFormatting sqref="V25:V27">
    <cfRule type="expression" dxfId="929" priority="1032" stopIfTrue="1">
      <formula>LEN(TRIM(V25))=0</formula>
    </cfRule>
    <cfRule type="cellIs" dxfId="928" priority="1033" stopIfTrue="1" operator="equal">
      <formula>" "</formula>
    </cfRule>
    <cfRule type="cellIs" dxfId="927" priority="1034" stopIfTrue="1" operator="lessThan">
      <formula>19</formula>
    </cfRule>
  </conditionalFormatting>
  <conditionalFormatting sqref="V25:V27">
    <cfRule type="expression" dxfId="926" priority="1035" stopIfTrue="1">
      <formula>LEN(TRIM(V25))=0</formula>
    </cfRule>
    <cfRule type="cellIs" dxfId="925" priority="1036" stopIfTrue="1" operator="equal">
      <formula>" "</formula>
    </cfRule>
    <cfRule type="cellIs" dxfId="924" priority="1037" stopIfTrue="1" operator="lessThan">
      <formula>19</formula>
    </cfRule>
  </conditionalFormatting>
  <conditionalFormatting sqref="V25:V27">
    <cfRule type="expression" dxfId="923" priority="1017" stopIfTrue="1">
      <formula>LEN(TRIM(V25))=0</formula>
    </cfRule>
    <cfRule type="cellIs" dxfId="922" priority="1018" stopIfTrue="1" operator="equal">
      <formula>" "</formula>
    </cfRule>
    <cfRule type="cellIs" dxfId="921" priority="1019" stopIfTrue="1" operator="lessThan">
      <formula>19</formula>
    </cfRule>
  </conditionalFormatting>
  <conditionalFormatting sqref="V25:V27">
    <cfRule type="expression" dxfId="920" priority="1038" stopIfTrue="1">
      <formula>LEN(TRIM(V25))=0</formula>
    </cfRule>
  </conditionalFormatting>
  <conditionalFormatting sqref="V25:V27">
    <cfRule type="expression" dxfId="919" priority="1039" stopIfTrue="1">
      <formula>LEN(TRIM(V25))=0</formula>
    </cfRule>
  </conditionalFormatting>
  <conditionalFormatting sqref="V25:V27">
    <cfRule type="expression" dxfId="918" priority="1009" stopIfTrue="1">
      <formula>LEN(TRIM(V25))=0</formula>
    </cfRule>
    <cfRule type="cellIs" dxfId="917" priority="1010" stopIfTrue="1" operator="equal">
      <formula>" "</formula>
    </cfRule>
    <cfRule type="cellIs" dxfId="916" priority="1011" stopIfTrue="1" operator="lessThan">
      <formula>19</formula>
    </cfRule>
  </conditionalFormatting>
  <conditionalFormatting sqref="V25:V27">
    <cfRule type="expression" dxfId="915" priority="1012" stopIfTrue="1">
      <formula>LEN(TRIM(V25))=0</formula>
    </cfRule>
  </conditionalFormatting>
  <conditionalFormatting sqref="V25:V27">
    <cfRule type="expression" dxfId="914" priority="1040" stopIfTrue="1">
      <formula>LEN(TRIM(V25))=0</formula>
    </cfRule>
  </conditionalFormatting>
  <conditionalFormatting sqref="V25:V27">
    <cfRule type="expression" dxfId="913" priority="1004" stopIfTrue="1">
      <formula>LEN(TRIM(V25))=0</formula>
    </cfRule>
    <cfRule type="cellIs" dxfId="912" priority="1005" stopIfTrue="1" operator="equal">
      <formula>" "</formula>
    </cfRule>
    <cfRule type="cellIs" dxfId="911" priority="1006" stopIfTrue="1" operator="lessThan">
      <formula>19</formula>
    </cfRule>
  </conditionalFormatting>
  <conditionalFormatting sqref="V25:V27">
    <cfRule type="colorScale" priority="1003">
      <colorScale>
        <cfvo type="min"/>
        <cfvo type="max"/>
        <color rgb="FFFF7128"/>
        <color rgb="FFFFEF9C"/>
      </colorScale>
    </cfRule>
  </conditionalFormatting>
  <conditionalFormatting sqref="V25:V27">
    <cfRule type="expression" dxfId="910" priority="1007" stopIfTrue="1">
      <formula>LEN(TRIM(V25))=0</formula>
    </cfRule>
  </conditionalFormatting>
  <conditionalFormatting sqref="V25:V27">
    <cfRule type="expression" dxfId="909" priority="1008" stopIfTrue="1">
      <formula>LEN(TRIM(V25))=0</formula>
    </cfRule>
  </conditionalFormatting>
  <conditionalFormatting sqref="V25:V27">
    <cfRule type="colorScale" priority="1041">
      <colorScale>
        <cfvo type="min"/>
        <cfvo type="max"/>
        <color rgb="FFFF7128"/>
        <color rgb="FFFFEF9C"/>
      </colorScale>
    </cfRule>
  </conditionalFormatting>
  <conditionalFormatting sqref="X25:X27">
    <cfRule type="expression" dxfId="908" priority="974" stopIfTrue="1">
      <formula>LEN(TRIM(X25))=0</formula>
    </cfRule>
    <cfRule type="cellIs" dxfId="907" priority="975" stopIfTrue="1" operator="equal">
      <formula>" "</formula>
    </cfRule>
    <cfRule type="cellIs" dxfId="906" priority="976" stopIfTrue="1" operator="lessThan">
      <formula>19</formula>
    </cfRule>
  </conditionalFormatting>
  <conditionalFormatting sqref="X25:X27">
    <cfRule type="expression" dxfId="905" priority="977" stopIfTrue="1">
      <formula>LEN(TRIM(X25))=0</formula>
    </cfRule>
  </conditionalFormatting>
  <conditionalFormatting sqref="X25:X27">
    <cfRule type="cellIs" dxfId="904" priority="981" stopIfTrue="1" operator="equal">
      <formula>$P$6</formula>
    </cfRule>
    <cfRule type="cellIs" dxfId="903" priority="982" stopIfTrue="1" operator="equal">
      <formula>$P$4</formula>
    </cfRule>
    <cfRule type="cellIs" dxfId="902" priority="983" stopIfTrue="1" operator="equal">
      <formula>$P$8</formula>
    </cfRule>
  </conditionalFormatting>
  <conditionalFormatting sqref="X25:X27">
    <cfRule type="cellIs" dxfId="901" priority="984" stopIfTrue="1" operator="lessThan">
      <formula>19</formula>
    </cfRule>
    <cfRule type="cellIs" dxfId="900" priority="985" stopIfTrue="1" operator="between">
      <formula>49</formula>
      <formula>20</formula>
    </cfRule>
    <cfRule type="cellIs" dxfId="899" priority="986" stopIfTrue="1" operator="greaterThan">
      <formula>50</formula>
    </cfRule>
  </conditionalFormatting>
  <conditionalFormatting sqref="X25:X27">
    <cfRule type="expression" dxfId="898" priority="987" stopIfTrue="1">
      <formula>LEN(TRIM(X25))=0</formula>
    </cfRule>
    <cfRule type="cellIs" dxfId="897" priority="988" stopIfTrue="1" operator="equal">
      <formula>" "</formula>
    </cfRule>
    <cfRule type="cellIs" dxfId="896" priority="989" stopIfTrue="1" operator="lessThan">
      <formula>19</formula>
    </cfRule>
  </conditionalFormatting>
  <conditionalFormatting sqref="X25:X27">
    <cfRule type="expression" dxfId="895" priority="990" stopIfTrue="1">
      <formula>LEN(TRIM(X25))=0</formula>
    </cfRule>
    <cfRule type="cellIs" dxfId="894" priority="991" stopIfTrue="1" operator="equal">
      <formula>" "</formula>
    </cfRule>
    <cfRule type="cellIs" dxfId="893" priority="992" stopIfTrue="1" operator="lessThan">
      <formula>19</formula>
    </cfRule>
  </conditionalFormatting>
  <conditionalFormatting sqref="X25:X27">
    <cfRule type="expression" dxfId="892" priority="993" stopIfTrue="1">
      <formula>LEN(TRIM(X25))=0</formula>
    </cfRule>
    <cfRule type="cellIs" dxfId="891" priority="994" stopIfTrue="1" operator="equal">
      <formula>" "</formula>
    </cfRule>
    <cfRule type="cellIs" dxfId="890" priority="995" stopIfTrue="1" operator="lessThan">
      <formula>19</formula>
    </cfRule>
  </conditionalFormatting>
  <conditionalFormatting sqref="X25:X27">
    <cfRule type="expression" dxfId="889" priority="996" stopIfTrue="1">
      <formula>LEN(TRIM(X25))=0</formula>
    </cfRule>
    <cfRule type="cellIs" dxfId="888" priority="997" stopIfTrue="1" operator="equal">
      <formula>" "</formula>
    </cfRule>
    <cfRule type="cellIs" dxfId="887" priority="998" stopIfTrue="1" operator="lessThan">
      <formula>19</formula>
    </cfRule>
  </conditionalFormatting>
  <conditionalFormatting sqref="X25:X27">
    <cfRule type="expression" dxfId="886" priority="978" stopIfTrue="1">
      <formula>LEN(TRIM(X25))=0</formula>
    </cfRule>
    <cfRule type="cellIs" dxfId="885" priority="979" stopIfTrue="1" operator="equal">
      <formula>" "</formula>
    </cfRule>
    <cfRule type="cellIs" dxfId="884" priority="980" stopIfTrue="1" operator="lessThan">
      <formula>19</formula>
    </cfRule>
  </conditionalFormatting>
  <conditionalFormatting sqref="X25:X27">
    <cfRule type="expression" dxfId="883" priority="999" stopIfTrue="1">
      <formula>LEN(TRIM(X25))=0</formula>
    </cfRule>
  </conditionalFormatting>
  <conditionalFormatting sqref="X25:X27">
    <cfRule type="expression" dxfId="882" priority="1000" stopIfTrue="1">
      <formula>LEN(TRIM(X25))=0</formula>
    </cfRule>
  </conditionalFormatting>
  <conditionalFormatting sqref="X25:X27">
    <cfRule type="expression" dxfId="881" priority="970" stopIfTrue="1">
      <formula>LEN(TRIM(X25))=0</formula>
    </cfRule>
    <cfRule type="cellIs" dxfId="880" priority="971" stopIfTrue="1" operator="equal">
      <formula>" "</formula>
    </cfRule>
    <cfRule type="cellIs" dxfId="879" priority="972" stopIfTrue="1" operator="lessThan">
      <formula>19</formula>
    </cfRule>
  </conditionalFormatting>
  <conditionalFormatting sqref="X25:X27">
    <cfRule type="expression" dxfId="878" priority="973" stopIfTrue="1">
      <formula>LEN(TRIM(X25))=0</formula>
    </cfRule>
  </conditionalFormatting>
  <conditionalFormatting sqref="X25:X27">
    <cfRule type="expression" dxfId="877" priority="1001" stopIfTrue="1">
      <formula>LEN(TRIM(X25))=0</formula>
    </cfRule>
  </conditionalFormatting>
  <conditionalFormatting sqref="X25:X27">
    <cfRule type="expression" dxfId="876" priority="965" stopIfTrue="1">
      <formula>LEN(TRIM(X25))=0</formula>
    </cfRule>
    <cfRule type="cellIs" dxfId="875" priority="966" stopIfTrue="1" operator="equal">
      <formula>" "</formula>
    </cfRule>
    <cfRule type="cellIs" dxfId="874" priority="967" stopIfTrue="1" operator="lessThan">
      <formula>19</formula>
    </cfRule>
  </conditionalFormatting>
  <conditionalFormatting sqref="X25:X27">
    <cfRule type="colorScale" priority="964">
      <colorScale>
        <cfvo type="min"/>
        <cfvo type="max"/>
        <color rgb="FFFF7128"/>
        <color rgb="FFFFEF9C"/>
      </colorScale>
    </cfRule>
  </conditionalFormatting>
  <conditionalFormatting sqref="X25:X27">
    <cfRule type="expression" dxfId="873" priority="968" stopIfTrue="1">
      <formula>LEN(TRIM(X25))=0</formula>
    </cfRule>
  </conditionalFormatting>
  <conditionalFormatting sqref="X25:X27">
    <cfRule type="expression" dxfId="872" priority="969" stopIfTrue="1">
      <formula>LEN(TRIM(X25))=0</formula>
    </cfRule>
  </conditionalFormatting>
  <conditionalFormatting sqref="X25:X27">
    <cfRule type="colorScale" priority="1002">
      <colorScale>
        <cfvo type="min"/>
        <cfvo type="max"/>
        <color rgb="FFFF7128"/>
        <color rgb="FFFFEF9C"/>
      </colorScale>
    </cfRule>
  </conditionalFormatting>
  <conditionalFormatting sqref="V28">
    <cfRule type="expression" dxfId="871" priority="935" stopIfTrue="1">
      <formula>LEN(TRIM(V28))=0</formula>
    </cfRule>
    <cfRule type="cellIs" dxfId="870" priority="936" stopIfTrue="1" operator="equal">
      <formula>" "</formula>
    </cfRule>
    <cfRule type="cellIs" dxfId="869" priority="937" stopIfTrue="1" operator="lessThan">
      <formula>19</formula>
    </cfRule>
  </conditionalFormatting>
  <conditionalFormatting sqref="V28">
    <cfRule type="expression" dxfId="868" priority="938" stopIfTrue="1">
      <formula>LEN(TRIM(V28))=0</formula>
    </cfRule>
  </conditionalFormatting>
  <conditionalFormatting sqref="V28">
    <cfRule type="cellIs" dxfId="867" priority="942" stopIfTrue="1" operator="equal">
      <formula>$P$6</formula>
    </cfRule>
    <cfRule type="cellIs" dxfId="866" priority="943" stopIfTrue="1" operator="equal">
      <formula>$P$4</formula>
    </cfRule>
    <cfRule type="cellIs" dxfId="865" priority="944" stopIfTrue="1" operator="equal">
      <formula>$P$8</formula>
    </cfRule>
  </conditionalFormatting>
  <conditionalFormatting sqref="V28">
    <cfRule type="cellIs" dxfId="864" priority="945" stopIfTrue="1" operator="lessThan">
      <formula>19</formula>
    </cfRule>
    <cfRule type="cellIs" dxfId="863" priority="946" stopIfTrue="1" operator="between">
      <formula>49</formula>
      <formula>20</formula>
    </cfRule>
    <cfRule type="cellIs" dxfId="862" priority="947" stopIfTrue="1" operator="greaterThan">
      <formula>50</formula>
    </cfRule>
  </conditionalFormatting>
  <conditionalFormatting sqref="V28">
    <cfRule type="expression" dxfId="861" priority="948" stopIfTrue="1">
      <formula>LEN(TRIM(V28))=0</formula>
    </cfRule>
    <cfRule type="cellIs" dxfId="860" priority="949" stopIfTrue="1" operator="equal">
      <formula>" "</formula>
    </cfRule>
    <cfRule type="cellIs" dxfId="859" priority="950" stopIfTrue="1" operator="lessThan">
      <formula>19</formula>
    </cfRule>
  </conditionalFormatting>
  <conditionalFormatting sqref="V28">
    <cfRule type="expression" dxfId="858" priority="951" stopIfTrue="1">
      <formula>LEN(TRIM(V28))=0</formula>
    </cfRule>
    <cfRule type="cellIs" dxfId="857" priority="952" stopIfTrue="1" operator="equal">
      <formula>" "</formula>
    </cfRule>
    <cfRule type="cellIs" dxfId="856" priority="953" stopIfTrue="1" operator="lessThan">
      <formula>19</formula>
    </cfRule>
  </conditionalFormatting>
  <conditionalFormatting sqref="V28">
    <cfRule type="expression" dxfId="855" priority="954" stopIfTrue="1">
      <formula>LEN(TRIM(V28))=0</formula>
    </cfRule>
    <cfRule type="cellIs" dxfId="854" priority="955" stopIfTrue="1" operator="equal">
      <formula>" "</formula>
    </cfRule>
    <cfRule type="cellIs" dxfId="853" priority="956" stopIfTrue="1" operator="lessThan">
      <formula>19</formula>
    </cfRule>
  </conditionalFormatting>
  <conditionalFormatting sqref="V28">
    <cfRule type="expression" dxfId="852" priority="957" stopIfTrue="1">
      <formula>LEN(TRIM(V28))=0</formula>
    </cfRule>
    <cfRule type="cellIs" dxfId="851" priority="958" stopIfTrue="1" operator="equal">
      <formula>" "</formula>
    </cfRule>
    <cfRule type="cellIs" dxfId="850" priority="959" stopIfTrue="1" operator="lessThan">
      <formula>19</formula>
    </cfRule>
  </conditionalFormatting>
  <conditionalFormatting sqref="V28">
    <cfRule type="expression" dxfId="849" priority="939" stopIfTrue="1">
      <formula>LEN(TRIM(V28))=0</formula>
    </cfRule>
    <cfRule type="cellIs" dxfId="848" priority="940" stopIfTrue="1" operator="equal">
      <formula>" "</formula>
    </cfRule>
    <cfRule type="cellIs" dxfId="847" priority="941" stopIfTrue="1" operator="lessThan">
      <formula>19</formula>
    </cfRule>
  </conditionalFormatting>
  <conditionalFormatting sqref="V28">
    <cfRule type="expression" dxfId="846" priority="960" stopIfTrue="1">
      <formula>LEN(TRIM(V28))=0</formula>
    </cfRule>
  </conditionalFormatting>
  <conditionalFormatting sqref="V28">
    <cfRule type="expression" dxfId="845" priority="961" stopIfTrue="1">
      <formula>LEN(TRIM(V28))=0</formula>
    </cfRule>
  </conditionalFormatting>
  <conditionalFormatting sqref="V28">
    <cfRule type="expression" dxfId="844" priority="931" stopIfTrue="1">
      <formula>LEN(TRIM(V28))=0</formula>
    </cfRule>
    <cfRule type="cellIs" dxfId="843" priority="932" stopIfTrue="1" operator="equal">
      <formula>" "</formula>
    </cfRule>
    <cfRule type="cellIs" dxfId="842" priority="933" stopIfTrue="1" operator="lessThan">
      <formula>19</formula>
    </cfRule>
  </conditionalFormatting>
  <conditionalFormatting sqref="V28">
    <cfRule type="expression" dxfId="841" priority="934" stopIfTrue="1">
      <formula>LEN(TRIM(V28))=0</formula>
    </cfRule>
  </conditionalFormatting>
  <conditionalFormatting sqref="V28">
    <cfRule type="expression" dxfId="840" priority="962" stopIfTrue="1">
      <formula>LEN(TRIM(V28))=0</formula>
    </cfRule>
  </conditionalFormatting>
  <conditionalFormatting sqref="V28">
    <cfRule type="expression" dxfId="839" priority="926" stopIfTrue="1">
      <formula>LEN(TRIM(V28))=0</formula>
    </cfRule>
    <cfRule type="cellIs" dxfId="838" priority="927" stopIfTrue="1" operator="equal">
      <formula>" "</formula>
    </cfRule>
    <cfRule type="cellIs" dxfId="837" priority="928" stopIfTrue="1" operator="lessThan">
      <formula>19</formula>
    </cfRule>
  </conditionalFormatting>
  <conditionalFormatting sqref="V28">
    <cfRule type="colorScale" priority="925">
      <colorScale>
        <cfvo type="min"/>
        <cfvo type="max"/>
        <color rgb="FFFF7128"/>
        <color rgb="FFFFEF9C"/>
      </colorScale>
    </cfRule>
  </conditionalFormatting>
  <conditionalFormatting sqref="V28">
    <cfRule type="expression" dxfId="836" priority="929" stopIfTrue="1">
      <formula>LEN(TRIM(V28))=0</formula>
    </cfRule>
  </conditionalFormatting>
  <conditionalFormatting sqref="V28">
    <cfRule type="expression" dxfId="835" priority="930" stopIfTrue="1">
      <formula>LEN(TRIM(V28))=0</formula>
    </cfRule>
  </conditionalFormatting>
  <conditionalFormatting sqref="V28">
    <cfRule type="colorScale" priority="963">
      <colorScale>
        <cfvo type="min"/>
        <cfvo type="max"/>
        <color rgb="FFFF7128"/>
        <color rgb="FFFFEF9C"/>
      </colorScale>
    </cfRule>
  </conditionalFormatting>
  <conditionalFormatting sqref="X28">
    <cfRule type="expression" dxfId="834" priority="896" stopIfTrue="1">
      <formula>LEN(TRIM(X28))=0</formula>
    </cfRule>
    <cfRule type="cellIs" dxfId="833" priority="897" stopIfTrue="1" operator="equal">
      <formula>" "</formula>
    </cfRule>
    <cfRule type="cellIs" dxfId="832" priority="898" stopIfTrue="1" operator="lessThan">
      <formula>19</formula>
    </cfRule>
  </conditionalFormatting>
  <conditionalFormatting sqref="X28">
    <cfRule type="expression" dxfId="831" priority="899" stopIfTrue="1">
      <formula>LEN(TRIM(X28))=0</formula>
    </cfRule>
  </conditionalFormatting>
  <conditionalFormatting sqref="X28">
    <cfRule type="cellIs" dxfId="830" priority="903" stopIfTrue="1" operator="equal">
      <formula>$P$6</formula>
    </cfRule>
    <cfRule type="cellIs" dxfId="829" priority="904" stopIfTrue="1" operator="equal">
      <formula>$P$4</formula>
    </cfRule>
    <cfRule type="cellIs" dxfId="828" priority="905" stopIfTrue="1" operator="equal">
      <formula>$P$8</formula>
    </cfRule>
  </conditionalFormatting>
  <conditionalFormatting sqref="X28">
    <cfRule type="cellIs" dxfId="827" priority="906" stopIfTrue="1" operator="lessThan">
      <formula>19</formula>
    </cfRule>
    <cfRule type="cellIs" dxfId="826" priority="907" stopIfTrue="1" operator="between">
      <formula>49</formula>
      <formula>20</formula>
    </cfRule>
    <cfRule type="cellIs" dxfId="825" priority="908" stopIfTrue="1" operator="greaterThan">
      <formula>50</formula>
    </cfRule>
  </conditionalFormatting>
  <conditionalFormatting sqref="X28">
    <cfRule type="expression" dxfId="824" priority="909" stopIfTrue="1">
      <formula>LEN(TRIM(X28))=0</formula>
    </cfRule>
    <cfRule type="cellIs" dxfId="823" priority="910" stopIfTrue="1" operator="equal">
      <formula>" "</formula>
    </cfRule>
    <cfRule type="cellIs" dxfId="822" priority="911" stopIfTrue="1" operator="lessThan">
      <formula>19</formula>
    </cfRule>
  </conditionalFormatting>
  <conditionalFormatting sqref="X28">
    <cfRule type="expression" dxfId="821" priority="912" stopIfTrue="1">
      <formula>LEN(TRIM(X28))=0</formula>
    </cfRule>
    <cfRule type="cellIs" dxfId="820" priority="913" stopIfTrue="1" operator="equal">
      <formula>" "</formula>
    </cfRule>
    <cfRule type="cellIs" dxfId="819" priority="914" stopIfTrue="1" operator="lessThan">
      <formula>19</formula>
    </cfRule>
  </conditionalFormatting>
  <conditionalFormatting sqref="X28">
    <cfRule type="expression" dxfId="818" priority="915" stopIfTrue="1">
      <formula>LEN(TRIM(X28))=0</formula>
    </cfRule>
    <cfRule type="cellIs" dxfId="817" priority="916" stopIfTrue="1" operator="equal">
      <formula>" "</formula>
    </cfRule>
    <cfRule type="cellIs" dxfId="816" priority="917" stopIfTrue="1" operator="lessThan">
      <formula>19</formula>
    </cfRule>
  </conditionalFormatting>
  <conditionalFormatting sqref="X28">
    <cfRule type="expression" dxfId="815" priority="918" stopIfTrue="1">
      <formula>LEN(TRIM(X28))=0</formula>
    </cfRule>
    <cfRule type="cellIs" dxfId="814" priority="919" stopIfTrue="1" operator="equal">
      <formula>" "</formula>
    </cfRule>
    <cfRule type="cellIs" dxfId="813" priority="920" stopIfTrue="1" operator="lessThan">
      <formula>19</formula>
    </cfRule>
  </conditionalFormatting>
  <conditionalFormatting sqref="X28">
    <cfRule type="expression" dxfId="812" priority="900" stopIfTrue="1">
      <formula>LEN(TRIM(X28))=0</formula>
    </cfRule>
    <cfRule type="cellIs" dxfId="811" priority="901" stopIfTrue="1" operator="equal">
      <formula>" "</formula>
    </cfRule>
    <cfRule type="cellIs" dxfId="810" priority="902" stopIfTrue="1" operator="lessThan">
      <formula>19</formula>
    </cfRule>
  </conditionalFormatting>
  <conditionalFormatting sqref="X28">
    <cfRule type="expression" dxfId="809" priority="921" stopIfTrue="1">
      <formula>LEN(TRIM(X28))=0</formula>
    </cfRule>
  </conditionalFormatting>
  <conditionalFormatting sqref="X28">
    <cfRule type="expression" dxfId="808" priority="922" stopIfTrue="1">
      <formula>LEN(TRIM(X28))=0</formula>
    </cfRule>
  </conditionalFormatting>
  <conditionalFormatting sqref="X28">
    <cfRule type="expression" dxfId="807" priority="892" stopIfTrue="1">
      <formula>LEN(TRIM(X28))=0</formula>
    </cfRule>
    <cfRule type="cellIs" dxfId="806" priority="893" stopIfTrue="1" operator="equal">
      <formula>" "</formula>
    </cfRule>
    <cfRule type="cellIs" dxfId="805" priority="894" stopIfTrue="1" operator="lessThan">
      <formula>19</formula>
    </cfRule>
  </conditionalFormatting>
  <conditionalFormatting sqref="X28">
    <cfRule type="expression" dxfId="804" priority="895" stopIfTrue="1">
      <formula>LEN(TRIM(X28))=0</formula>
    </cfRule>
  </conditionalFormatting>
  <conditionalFormatting sqref="X28">
    <cfRule type="expression" dxfId="803" priority="923" stopIfTrue="1">
      <formula>LEN(TRIM(X28))=0</formula>
    </cfRule>
  </conditionalFormatting>
  <conditionalFormatting sqref="X28">
    <cfRule type="expression" dxfId="802" priority="887" stopIfTrue="1">
      <formula>LEN(TRIM(X28))=0</formula>
    </cfRule>
    <cfRule type="cellIs" dxfId="801" priority="888" stopIfTrue="1" operator="equal">
      <formula>" "</formula>
    </cfRule>
    <cfRule type="cellIs" dxfId="800" priority="889" stopIfTrue="1" operator="lessThan">
      <formula>19</formula>
    </cfRule>
  </conditionalFormatting>
  <conditionalFormatting sqref="X28">
    <cfRule type="colorScale" priority="886">
      <colorScale>
        <cfvo type="min"/>
        <cfvo type="max"/>
        <color rgb="FFFF7128"/>
        <color rgb="FFFFEF9C"/>
      </colorScale>
    </cfRule>
  </conditionalFormatting>
  <conditionalFormatting sqref="X28">
    <cfRule type="expression" dxfId="799" priority="890" stopIfTrue="1">
      <formula>LEN(TRIM(X28))=0</formula>
    </cfRule>
  </conditionalFormatting>
  <conditionalFormatting sqref="X28">
    <cfRule type="expression" dxfId="798" priority="891" stopIfTrue="1">
      <formula>LEN(TRIM(X28))=0</formula>
    </cfRule>
  </conditionalFormatting>
  <conditionalFormatting sqref="X28">
    <cfRule type="colorScale" priority="924">
      <colorScale>
        <cfvo type="min"/>
        <cfvo type="max"/>
        <color rgb="FFFF7128"/>
        <color rgb="FFFFEF9C"/>
      </colorScale>
    </cfRule>
  </conditionalFormatting>
  <conditionalFormatting sqref="X39:X40">
    <cfRule type="cellIs" dxfId="797" priority="877" stopIfTrue="1" operator="equal">
      <formula>$P$6</formula>
    </cfRule>
    <cfRule type="cellIs" dxfId="796" priority="878" stopIfTrue="1" operator="equal">
      <formula>$P$4</formula>
    </cfRule>
    <cfRule type="cellIs" dxfId="795" priority="879" stopIfTrue="1" operator="equal">
      <formula>$P$8</formula>
    </cfRule>
  </conditionalFormatting>
  <conditionalFormatting sqref="X39:X40">
    <cfRule type="expression" dxfId="794" priority="880" stopIfTrue="1">
      <formula>LEN(TRIM(X39))=0</formula>
    </cfRule>
    <cfRule type="cellIs" dxfId="793" priority="881" stopIfTrue="1" operator="equal">
      <formula>" "</formula>
    </cfRule>
    <cfRule type="cellIs" dxfId="792" priority="882" stopIfTrue="1" operator="lessThan">
      <formula>19</formula>
    </cfRule>
  </conditionalFormatting>
  <conditionalFormatting sqref="X39:X40">
    <cfRule type="expression" dxfId="791" priority="883" stopIfTrue="1">
      <formula>LEN(TRIM(X39))=0</formula>
    </cfRule>
  </conditionalFormatting>
  <conditionalFormatting sqref="X39:X40">
    <cfRule type="expression" dxfId="790" priority="884" stopIfTrue="1">
      <formula>LEN(TRIM(X39))=0</formula>
    </cfRule>
  </conditionalFormatting>
  <conditionalFormatting sqref="X39:X40">
    <cfRule type="colorScale" priority="885">
      <colorScale>
        <cfvo type="min"/>
        <cfvo type="max"/>
        <color rgb="FFFF7128"/>
        <color rgb="FFFFEF9C"/>
      </colorScale>
    </cfRule>
  </conditionalFormatting>
  <conditionalFormatting sqref="X44">
    <cfRule type="cellIs" dxfId="789" priority="868" stopIfTrue="1" operator="equal">
      <formula>$P$6</formula>
    </cfRule>
    <cfRule type="cellIs" dxfId="788" priority="869" stopIfTrue="1" operator="equal">
      <formula>$P$4</formula>
    </cfRule>
    <cfRule type="cellIs" dxfId="787" priority="870" stopIfTrue="1" operator="equal">
      <formula>$P$8</formula>
    </cfRule>
  </conditionalFormatting>
  <conditionalFormatting sqref="X44">
    <cfRule type="expression" dxfId="786" priority="871" stopIfTrue="1">
      <formula>LEN(TRIM(X44))=0</formula>
    </cfRule>
    <cfRule type="cellIs" dxfId="785" priority="872" stopIfTrue="1" operator="equal">
      <formula>" "</formula>
    </cfRule>
    <cfRule type="cellIs" dxfId="784" priority="873" stopIfTrue="1" operator="lessThan">
      <formula>19</formula>
    </cfRule>
  </conditionalFormatting>
  <conditionalFormatting sqref="X44">
    <cfRule type="expression" dxfId="783" priority="874" stopIfTrue="1">
      <formula>LEN(TRIM(X44))=0</formula>
    </cfRule>
  </conditionalFormatting>
  <conditionalFormatting sqref="X44">
    <cfRule type="expression" dxfId="782" priority="875" stopIfTrue="1">
      <formula>LEN(TRIM(X44))=0</formula>
    </cfRule>
  </conditionalFormatting>
  <conditionalFormatting sqref="X44">
    <cfRule type="colorScale" priority="876">
      <colorScale>
        <cfvo type="min"/>
        <cfvo type="max"/>
        <color rgb="FFFF7128"/>
        <color rgb="FFFFEF9C"/>
      </colorScale>
    </cfRule>
  </conditionalFormatting>
  <conditionalFormatting sqref="X42:X43">
    <cfRule type="cellIs" dxfId="781" priority="859" stopIfTrue="1" operator="equal">
      <formula>$P$6</formula>
    </cfRule>
    <cfRule type="cellIs" dxfId="780" priority="860" stopIfTrue="1" operator="equal">
      <formula>$P$4</formula>
    </cfRule>
    <cfRule type="cellIs" dxfId="779" priority="861" stopIfTrue="1" operator="equal">
      <formula>$P$8</formula>
    </cfRule>
  </conditionalFormatting>
  <conditionalFormatting sqref="X42:X43">
    <cfRule type="expression" dxfId="778" priority="862" stopIfTrue="1">
      <formula>LEN(TRIM(X42))=0</formula>
    </cfRule>
    <cfRule type="cellIs" dxfId="777" priority="863" stopIfTrue="1" operator="equal">
      <formula>" "</formula>
    </cfRule>
    <cfRule type="cellIs" dxfId="776" priority="864" stopIfTrue="1" operator="lessThan">
      <formula>19</formula>
    </cfRule>
  </conditionalFormatting>
  <conditionalFormatting sqref="X42:X43">
    <cfRule type="expression" dxfId="775" priority="865" stopIfTrue="1">
      <formula>LEN(TRIM(X42))=0</formula>
    </cfRule>
  </conditionalFormatting>
  <conditionalFormatting sqref="X42:X43">
    <cfRule type="expression" dxfId="774" priority="866" stopIfTrue="1">
      <formula>LEN(TRIM(X42))=0</formula>
    </cfRule>
  </conditionalFormatting>
  <conditionalFormatting sqref="X42:X43">
    <cfRule type="colorScale" priority="867">
      <colorScale>
        <cfvo type="min"/>
        <cfvo type="max"/>
        <color rgb="FFFF7128"/>
        <color rgb="FFFFEF9C"/>
      </colorScale>
    </cfRule>
  </conditionalFormatting>
  <conditionalFormatting sqref="V59">
    <cfRule type="cellIs" dxfId="773" priority="837" stopIfTrue="1" operator="equal">
      <formula>$P$6</formula>
    </cfRule>
    <cfRule type="cellIs" dxfId="772" priority="838" stopIfTrue="1" operator="equal">
      <formula>$P$4</formula>
    </cfRule>
    <cfRule type="cellIs" dxfId="771" priority="839" stopIfTrue="1" operator="equal">
      <formula>$P$8</formula>
    </cfRule>
  </conditionalFormatting>
  <conditionalFormatting sqref="V59">
    <cfRule type="cellIs" dxfId="770" priority="840" stopIfTrue="1" operator="lessThan">
      <formula>19</formula>
    </cfRule>
    <cfRule type="cellIs" dxfId="769" priority="841" stopIfTrue="1" operator="between">
      <formula>49</formula>
      <formula>20</formula>
    </cfRule>
    <cfRule type="cellIs" dxfId="768" priority="842" stopIfTrue="1" operator="greaterThan">
      <formula>50</formula>
    </cfRule>
  </conditionalFormatting>
  <conditionalFormatting sqref="V59">
    <cfRule type="expression" dxfId="767" priority="843" stopIfTrue="1">
      <formula>LEN(TRIM(V59))=0</formula>
    </cfRule>
    <cfRule type="cellIs" dxfId="766" priority="844" stopIfTrue="1" operator="equal">
      <formula>" "</formula>
    </cfRule>
    <cfRule type="cellIs" dxfId="765" priority="845" stopIfTrue="1" operator="lessThan">
      <formula>19</formula>
    </cfRule>
  </conditionalFormatting>
  <conditionalFormatting sqref="V59">
    <cfRule type="expression" dxfId="764" priority="846" stopIfTrue="1">
      <formula>LEN(TRIM(V59))=0</formula>
    </cfRule>
    <cfRule type="cellIs" dxfId="763" priority="847" stopIfTrue="1" operator="equal">
      <formula>" "</formula>
    </cfRule>
    <cfRule type="cellIs" dxfId="762" priority="848" stopIfTrue="1" operator="lessThan">
      <formula>19</formula>
    </cfRule>
  </conditionalFormatting>
  <conditionalFormatting sqref="V59">
    <cfRule type="expression" dxfId="761" priority="849" stopIfTrue="1">
      <formula>LEN(TRIM(V59))=0</formula>
    </cfRule>
    <cfRule type="cellIs" dxfId="760" priority="850" stopIfTrue="1" operator="equal">
      <formula>" "</formula>
    </cfRule>
    <cfRule type="cellIs" dxfId="759" priority="851" stopIfTrue="1" operator="lessThan">
      <formula>19</formula>
    </cfRule>
  </conditionalFormatting>
  <conditionalFormatting sqref="V59">
    <cfRule type="expression" dxfId="758" priority="852" stopIfTrue="1">
      <formula>LEN(TRIM(V59))=0</formula>
    </cfRule>
    <cfRule type="cellIs" dxfId="757" priority="853" stopIfTrue="1" operator="equal">
      <formula>" "</formula>
    </cfRule>
    <cfRule type="cellIs" dxfId="756" priority="854" stopIfTrue="1" operator="lessThan">
      <formula>19</formula>
    </cfRule>
  </conditionalFormatting>
  <conditionalFormatting sqref="V59">
    <cfRule type="expression" dxfId="755" priority="834" stopIfTrue="1">
      <formula>LEN(TRIM(V59))=0</formula>
    </cfRule>
    <cfRule type="cellIs" dxfId="754" priority="835" stopIfTrue="1" operator="equal">
      <formula>" "</formula>
    </cfRule>
    <cfRule type="cellIs" dxfId="753" priority="836" stopIfTrue="1" operator="lessThan">
      <formula>19</formula>
    </cfRule>
  </conditionalFormatting>
  <conditionalFormatting sqref="V59">
    <cfRule type="expression" dxfId="752" priority="855" stopIfTrue="1">
      <formula>LEN(TRIM(V59))=0</formula>
    </cfRule>
  </conditionalFormatting>
  <conditionalFormatting sqref="V59">
    <cfRule type="expression" dxfId="751" priority="830" stopIfTrue="1">
      <formula>LEN(TRIM(V59))=0</formula>
    </cfRule>
    <cfRule type="cellIs" dxfId="750" priority="831" stopIfTrue="1" operator="equal">
      <formula>" "</formula>
    </cfRule>
    <cfRule type="cellIs" dxfId="749" priority="832" stopIfTrue="1" operator="lessThan">
      <formula>19</formula>
    </cfRule>
  </conditionalFormatting>
  <conditionalFormatting sqref="V59">
    <cfRule type="expression" dxfId="748" priority="833" stopIfTrue="1">
      <formula>LEN(TRIM(V59))=0</formula>
    </cfRule>
  </conditionalFormatting>
  <conditionalFormatting sqref="V59">
    <cfRule type="expression" dxfId="747" priority="856" stopIfTrue="1">
      <formula>LEN(TRIM(V59))=0</formula>
    </cfRule>
  </conditionalFormatting>
  <conditionalFormatting sqref="V59">
    <cfRule type="expression" dxfId="746" priority="826" stopIfTrue="1">
      <formula>LEN(TRIM(V59))=0</formula>
    </cfRule>
    <cfRule type="cellIs" dxfId="745" priority="827" stopIfTrue="1" operator="equal">
      <formula>" "</formula>
    </cfRule>
    <cfRule type="cellIs" dxfId="744" priority="828" stopIfTrue="1" operator="lessThan">
      <formula>19</formula>
    </cfRule>
  </conditionalFormatting>
  <conditionalFormatting sqref="V59">
    <cfRule type="expression" dxfId="743" priority="829" stopIfTrue="1">
      <formula>LEN(TRIM(V59))=0</formula>
    </cfRule>
  </conditionalFormatting>
  <conditionalFormatting sqref="V59">
    <cfRule type="expression" dxfId="742" priority="857" stopIfTrue="1">
      <formula>LEN(TRIM(V59))=0</formula>
    </cfRule>
  </conditionalFormatting>
  <conditionalFormatting sqref="V59">
    <cfRule type="colorScale" priority="858">
      <colorScale>
        <cfvo type="min"/>
        <cfvo type="max"/>
        <color rgb="FFFF7128"/>
        <color rgb="FFFFEF9C"/>
      </colorScale>
    </cfRule>
  </conditionalFormatting>
  <conditionalFormatting sqref="V61">
    <cfRule type="cellIs" dxfId="741" priority="804" stopIfTrue="1" operator="equal">
      <formula>$P$6</formula>
    </cfRule>
    <cfRule type="cellIs" dxfId="740" priority="805" stopIfTrue="1" operator="equal">
      <formula>$P$4</formula>
    </cfRule>
    <cfRule type="cellIs" dxfId="739" priority="806" stopIfTrue="1" operator="equal">
      <formula>$P$8</formula>
    </cfRule>
  </conditionalFormatting>
  <conditionalFormatting sqref="V61">
    <cfRule type="cellIs" dxfId="738" priority="807" stopIfTrue="1" operator="lessThan">
      <formula>19</formula>
    </cfRule>
    <cfRule type="cellIs" dxfId="737" priority="808" stopIfTrue="1" operator="between">
      <formula>49</formula>
      <formula>20</formula>
    </cfRule>
    <cfRule type="cellIs" dxfId="736" priority="809" stopIfTrue="1" operator="greaterThan">
      <formula>50</formula>
    </cfRule>
  </conditionalFormatting>
  <conditionalFormatting sqref="V61">
    <cfRule type="expression" dxfId="735" priority="810" stopIfTrue="1">
      <formula>LEN(TRIM(V61))=0</formula>
    </cfRule>
    <cfRule type="cellIs" dxfId="734" priority="811" stopIfTrue="1" operator="equal">
      <formula>" "</formula>
    </cfRule>
    <cfRule type="cellIs" dxfId="733" priority="812" stopIfTrue="1" operator="lessThan">
      <formula>19</formula>
    </cfRule>
  </conditionalFormatting>
  <conditionalFormatting sqref="V61">
    <cfRule type="expression" dxfId="732" priority="813" stopIfTrue="1">
      <formula>LEN(TRIM(V61))=0</formula>
    </cfRule>
    <cfRule type="cellIs" dxfId="731" priority="814" stopIfTrue="1" operator="equal">
      <formula>" "</formula>
    </cfRule>
    <cfRule type="cellIs" dxfId="730" priority="815" stopIfTrue="1" operator="lessThan">
      <formula>19</formula>
    </cfRule>
  </conditionalFormatting>
  <conditionalFormatting sqref="V61">
    <cfRule type="expression" dxfId="729" priority="816" stopIfTrue="1">
      <formula>LEN(TRIM(V61))=0</formula>
    </cfRule>
    <cfRule type="cellIs" dxfId="728" priority="817" stopIfTrue="1" operator="equal">
      <formula>" "</formula>
    </cfRule>
    <cfRule type="cellIs" dxfId="727" priority="818" stopIfTrue="1" operator="lessThan">
      <formula>19</formula>
    </cfRule>
  </conditionalFormatting>
  <conditionalFormatting sqref="V61">
    <cfRule type="expression" dxfId="726" priority="819" stopIfTrue="1">
      <formula>LEN(TRIM(V61))=0</formula>
    </cfRule>
    <cfRule type="cellIs" dxfId="725" priority="820" stopIfTrue="1" operator="equal">
      <formula>" "</formula>
    </cfRule>
    <cfRule type="cellIs" dxfId="724" priority="821" stopIfTrue="1" operator="lessThan">
      <formula>19</formula>
    </cfRule>
  </conditionalFormatting>
  <conditionalFormatting sqref="V61">
    <cfRule type="expression" dxfId="723" priority="801" stopIfTrue="1">
      <formula>LEN(TRIM(V61))=0</formula>
    </cfRule>
    <cfRule type="cellIs" dxfId="722" priority="802" stopIfTrue="1" operator="equal">
      <formula>" "</formula>
    </cfRule>
    <cfRule type="cellIs" dxfId="721" priority="803" stopIfTrue="1" operator="lessThan">
      <formula>19</formula>
    </cfRule>
  </conditionalFormatting>
  <conditionalFormatting sqref="V61">
    <cfRule type="expression" dxfId="720" priority="822" stopIfTrue="1">
      <formula>LEN(TRIM(V61))=0</formula>
    </cfRule>
  </conditionalFormatting>
  <conditionalFormatting sqref="V61">
    <cfRule type="expression" dxfId="719" priority="797" stopIfTrue="1">
      <formula>LEN(TRIM(V61))=0</formula>
    </cfRule>
    <cfRule type="cellIs" dxfId="718" priority="798" stopIfTrue="1" operator="equal">
      <formula>" "</formula>
    </cfRule>
    <cfRule type="cellIs" dxfId="717" priority="799" stopIfTrue="1" operator="lessThan">
      <formula>19</formula>
    </cfRule>
  </conditionalFormatting>
  <conditionalFormatting sqref="V61">
    <cfRule type="expression" dxfId="716" priority="800" stopIfTrue="1">
      <formula>LEN(TRIM(V61))=0</formula>
    </cfRule>
  </conditionalFormatting>
  <conditionalFormatting sqref="V61">
    <cfRule type="expression" dxfId="715" priority="823" stopIfTrue="1">
      <formula>LEN(TRIM(V61))=0</formula>
    </cfRule>
  </conditionalFormatting>
  <conditionalFormatting sqref="V61">
    <cfRule type="expression" dxfId="714" priority="793" stopIfTrue="1">
      <formula>LEN(TRIM(V61))=0</formula>
    </cfRule>
    <cfRule type="cellIs" dxfId="713" priority="794" stopIfTrue="1" operator="equal">
      <formula>" "</formula>
    </cfRule>
    <cfRule type="cellIs" dxfId="712" priority="795" stopIfTrue="1" operator="lessThan">
      <formula>19</formula>
    </cfRule>
  </conditionalFormatting>
  <conditionalFormatting sqref="V61">
    <cfRule type="expression" dxfId="711" priority="796" stopIfTrue="1">
      <formula>LEN(TRIM(V61))=0</formula>
    </cfRule>
  </conditionalFormatting>
  <conditionalFormatting sqref="V61">
    <cfRule type="expression" dxfId="710" priority="824" stopIfTrue="1">
      <formula>LEN(TRIM(V61))=0</formula>
    </cfRule>
  </conditionalFormatting>
  <conditionalFormatting sqref="V61">
    <cfRule type="colorScale" priority="825">
      <colorScale>
        <cfvo type="min"/>
        <cfvo type="max"/>
        <color rgb="FFFF7128"/>
        <color rgb="FFFFEF9C"/>
      </colorScale>
    </cfRule>
  </conditionalFormatting>
  <conditionalFormatting sqref="V63:V64">
    <cfRule type="cellIs" dxfId="709" priority="771" stopIfTrue="1" operator="equal">
      <formula>$P$6</formula>
    </cfRule>
    <cfRule type="cellIs" dxfId="708" priority="772" stopIfTrue="1" operator="equal">
      <formula>$P$4</formula>
    </cfRule>
    <cfRule type="cellIs" dxfId="707" priority="773" stopIfTrue="1" operator="equal">
      <formula>$P$8</formula>
    </cfRule>
  </conditionalFormatting>
  <conditionalFormatting sqref="V63:V64">
    <cfRule type="cellIs" dxfId="706" priority="774" stopIfTrue="1" operator="lessThan">
      <formula>19</formula>
    </cfRule>
    <cfRule type="cellIs" dxfId="705" priority="775" stopIfTrue="1" operator="between">
      <formula>49</formula>
      <formula>20</formula>
    </cfRule>
    <cfRule type="cellIs" dxfId="704" priority="776" stopIfTrue="1" operator="greaterThan">
      <formula>50</formula>
    </cfRule>
  </conditionalFormatting>
  <conditionalFormatting sqref="V63:V64">
    <cfRule type="expression" dxfId="703" priority="777" stopIfTrue="1">
      <formula>LEN(TRIM(V63))=0</formula>
    </cfRule>
    <cfRule type="cellIs" dxfId="702" priority="778" stopIfTrue="1" operator="equal">
      <formula>" "</formula>
    </cfRule>
    <cfRule type="cellIs" dxfId="701" priority="779" stopIfTrue="1" operator="lessThan">
      <formula>19</formula>
    </cfRule>
  </conditionalFormatting>
  <conditionalFormatting sqref="V63:V64">
    <cfRule type="expression" dxfId="700" priority="780" stopIfTrue="1">
      <formula>LEN(TRIM(V63))=0</formula>
    </cfRule>
    <cfRule type="cellIs" dxfId="699" priority="781" stopIfTrue="1" operator="equal">
      <formula>" "</formula>
    </cfRule>
    <cfRule type="cellIs" dxfId="698" priority="782" stopIfTrue="1" operator="lessThan">
      <formula>19</formula>
    </cfRule>
  </conditionalFormatting>
  <conditionalFormatting sqref="V63:V64">
    <cfRule type="expression" dxfId="697" priority="783" stopIfTrue="1">
      <formula>LEN(TRIM(V63))=0</formula>
    </cfRule>
    <cfRule type="cellIs" dxfId="696" priority="784" stopIfTrue="1" operator="equal">
      <formula>" "</formula>
    </cfRule>
    <cfRule type="cellIs" dxfId="695" priority="785" stopIfTrue="1" operator="lessThan">
      <formula>19</formula>
    </cfRule>
  </conditionalFormatting>
  <conditionalFormatting sqref="V63:V64">
    <cfRule type="expression" dxfId="694" priority="786" stopIfTrue="1">
      <formula>LEN(TRIM(V63))=0</formula>
    </cfRule>
    <cfRule type="cellIs" dxfId="693" priority="787" stopIfTrue="1" operator="equal">
      <formula>" "</formula>
    </cfRule>
    <cfRule type="cellIs" dxfId="692" priority="788" stopIfTrue="1" operator="lessThan">
      <formula>19</formula>
    </cfRule>
  </conditionalFormatting>
  <conditionalFormatting sqref="V63:V64">
    <cfRule type="expression" dxfId="691" priority="768" stopIfTrue="1">
      <formula>LEN(TRIM(V63))=0</formula>
    </cfRule>
    <cfRule type="cellIs" dxfId="690" priority="769" stopIfTrue="1" operator="equal">
      <formula>" "</formula>
    </cfRule>
    <cfRule type="cellIs" dxfId="689" priority="770" stopIfTrue="1" operator="lessThan">
      <formula>19</formula>
    </cfRule>
  </conditionalFormatting>
  <conditionalFormatting sqref="V63:V64">
    <cfRule type="expression" dxfId="688" priority="789" stopIfTrue="1">
      <formula>LEN(TRIM(V63))=0</formula>
    </cfRule>
  </conditionalFormatting>
  <conditionalFormatting sqref="V63:V64">
    <cfRule type="expression" dxfId="687" priority="764" stopIfTrue="1">
      <formula>LEN(TRIM(V63))=0</formula>
    </cfRule>
    <cfRule type="cellIs" dxfId="686" priority="765" stopIfTrue="1" operator="equal">
      <formula>" "</formula>
    </cfRule>
    <cfRule type="cellIs" dxfId="685" priority="766" stopIfTrue="1" operator="lessThan">
      <formula>19</formula>
    </cfRule>
  </conditionalFormatting>
  <conditionalFormatting sqref="V63:V64">
    <cfRule type="expression" dxfId="684" priority="767" stopIfTrue="1">
      <formula>LEN(TRIM(V63))=0</formula>
    </cfRule>
  </conditionalFormatting>
  <conditionalFormatting sqref="V63:V64">
    <cfRule type="expression" dxfId="683" priority="790" stopIfTrue="1">
      <formula>LEN(TRIM(V63))=0</formula>
    </cfRule>
  </conditionalFormatting>
  <conditionalFormatting sqref="V63:V64">
    <cfRule type="expression" dxfId="682" priority="760" stopIfTrue="1">
      <formula>LEN(TRIM(V63))=0</formula>
    </cfRule>
    <cfRule type="cellIs" dxfId="681" priority="761" stopIfTrue="1" operator="equal">
      <formula>" "</formula>
    </cfRule>
    <cfRule type="cellIs" dxfId="680" priority="762" stopIfTrue="1" operator="lessThan">
      <formula>19</formula>
    </cfRule>
  </conditionalFormatting>
  <conditionalFormatting sqref="V63:V64">
    <cfRule type="expression" dxfId="679" priority="763" stopIfTrue="1">
      <formula>LEN(TRIM(V63))=0</formula>
    </cfRule>
  </conditionalFormatting>
  <conditionalFormatting sqref="V63:V64">
    <cfRule type="expression" dxfId="678" priority="791" stopIfTrue="1">
      <formula>LEN(TRIM(V63))=0</formula>
    </cfRule>
  </conditionalFormatting>
  <conditionalFormatting sqref="V63:V64">
    <cfRule type="colorScale" priority="792">
      <colorScale>
        <cfvo type="min"/>
        <cfvo type="max"/>
        <color rgb="FFFF7128"/>
        <color rgb="FFFFEF9C"/>
      </colorScale>
    </cfRule>
  </conditionalFormatting>
  <conditionalFormatting sqref="X59">
    <cfRule type="cellIs" dxfId="677" priority="738" stopIfTrue="1" operator="equal">
      <formula>$P$6</formula>
    </cfRule>
    <cfRule type="cellIs" dxfId="676" priority="739" stopIfTrue="1" operator="equal">
      <formula>$P$4</formula>
    </cfRule>
    <cfRule type="cellIs" dxfId="675" priority="740" stopIfTrue="1" operator="equal">
      <formula>$P$8</formula>
    </cfRule>
  </conditionalFormatting>
  <conditionalFormatting sqref="X59">
    <cfRule type="cellIs" dxfId="674" priority="741" stopIfTrue="1" operator="lessThan">
      <formula>19</formula>
    </cfRule>
    <cfRule type="cellIs" dxfId="673" priority="742" stopIfTrue="1" operator="between">
      <formula>49</formula>
      <formula>20</formula>
    </cfRule>
    <cfRule type="cellIs" dxfId="672" priority="743" stopIfTrue="1" operator="greaterThan">
      <formula>50</formula>
    </cfRule>
  </conditionalFormatting>
  <conditionalFormatting sqref="X59">
    <cfRule type="expression" dxfId="671" priority="744" stopIfTrue="1">
      <formula>LEN(TRIM(X59))=0</formula>
    </cfRule>
    <cfRule type="cellIs" dxfId="670" priority="745" stopIfTrue="1" operator="equal">
      <formula>" "</formula>
    </cfRule>
    <cfRule type="cellIs" dxfId="669" priority="746" stopIfTrue="1" operator="lessThan">
      <formula>19</formula>
    </cfRule>
  </conditionalFormatting>
  <conditionalFormatting sqref="X59">
    <cfRule type="expression" dxfId="668" priority="747" stopIfTrue="1">
      <formula>LEN(TRIM(X59))=0</formula>
    </cfRule>
    <cfRule type="cellIs" dxfId="667" priority="748" stopIfTrue="1" operator="equal">
      <formula>" "</formula>
    </cfRule>
    <cfRule type="cellIs" dxfId="666" priority="749" stopIfTrue="1" operator="lessThan">
      <formula>19</formula>
    </cfRule>
  </conditionalFormatting>
  <conditionalFormatting sqref="X59">
    <cfRule type="expression" dxfId="665" priority="750" stopIfTrue="1">
      <formula>LEN(TRIM(X59))=0</formula>
    </cfRule>
    <cfRule type="cellIs" dxfId="664" priority="751" stopIfTrue="1" operator="equal">
      <formula>" "</formula>
    </cfRule>
    <cfRule type="cellIs" dxfId="663" priority="752" stopIfTrue="1" operator="lessThan">
      <formula>19</formula>
    </cfRule>
  </conditionalFormatting>
  <conditionalFormatting sqref="X59">
    <cfRule type="expression" dxfId="662" priority="753" stopIfTrue="1">
      <formula>LEN(TRIM(X59))=0</formula>
    </cfRule>
    <cfRule type="cellIs" dxfId="661" priority="754" stopIfTrue="1" operator="equal">
      <formula>" "</formula>
    </cfRule>
    <cfRule type="cellIs" dxfId="660" priority="755" stopIfTrue="1" operator="lessThan">
      <formula>19</formula>
    </cfRule>
  </conditionalFormatting>
  <conditionalFormatting sqref="X59">
    <cfRule type="expression" dxfId="659" priority="735" stopIfTrue="1">
      <formula>LEN(TRIM(X59))=0</formula>
    </cfRule>
    <cfRule type="cellIs" dxfId="658" priority="736" stopIfTrue="1" operator="equal">
      <formula>" "</formula>
    </cfRule>
    <cfRule type="cellIs" dxfId="657" priority="737" stopIfTrue="1" operator="lessThan">
      <formula>19</formula>
    </cfRule>
  </conditionalFormatting>
  <conditionalFormatting sqref="X59">
    <cfRule type="expression" dxfId="656" priority="756" stopIfTrue="1">
      <formula>LEN(TRIM(X59))=0</formula>
    </cfRule>
  </conditionalFormatting>
  <conditionalFormatting sqref="X59">
    <cfRule type="expression" dxfId="655" priority="731" stopIfTrue="1">
      <formula>LEN(TRIM(X59))=0</formula>
    </cfRule>
    <cfRule type="cellIs" dxfId="654" priority="732" stopIfTrue="1" operator="equal">
      <formula>" "</formula>
    </cfRule>
    <cfRule type="cellIs" dxfId="653" priority="733" stopIfTrue="1" operator="lessThan">
      <formula>19</formula>
    </cfRule>
  </conditionalFormatting>
  <conditionalFormatting sqref="X59">
    <cfRule type="expression" dxfId="652" priority="734" stopIfTrue="1">
      <formula>LEN(TRIM(X59))=0</formula>
    </cfRule>
  </conditionalFormatting>
  <conditionalFormatting sqref="X59">
    <cfRule type="expression" dxfId="651" priority="757" stopIfTrue="1">
      <formula>LEN(TRIM(X59))=0</formula>
    </cfRule>
  </conditionalFormatting>
  <conditionalFormatting sqref="X59">
    <cfRule type="expression" dxfId="650" priority="727" stopIfTrue="1">
      <formula>LEN(TRIM(X59))=0</formula>
    </cfRule>
    <cfRule type="cellIs" dxfId="649" priority="728" stopIfTrue="1" operator="equal">
      <formula>" "</formula>
    </cfRule>
    <cfRule type="cellIs" dxfId="648" priority="729" stopIfTrue="1" operator="lessThan">
      <formula>19</formula>
    </cfRule>
  </conditionalFormatting>
  <conditionalFormatting sqref="X59">
    <cfRule type="expression" dxfId="647" priority="730" stopIfTrue="1">
      <formula>LEN(TRIM(X59))=0</formula>
    </cfRule>
  </conditionalFormatting>
  <conditionalFormatting sqref="X59">
    <cfRule type="expression" dxfId="646" priority="758" stopIfTrue="1">
      <formula>LEN(TRIM(X59))=0</formula>
    </cfRule>
  </conditionalFormatting>
  <conditionalFormatting sqref="X59">
    <cfRule type="colorScale" priority="759">
      <colorScale>
        <cfvo type="min"/>
        <cfvo type="max"/>
        <color rgb="FFFF7128"/>
        <color rgb="FFFFEF9C"/>
      </colorScale>
    </cfRule>
  </conditionalFormatting>
  <conditionalFormatting sqref="X61">
    <cfRule type="cellIs" dxfId="645" priority="705" stopIfTrue="1" operator="equal">
      <formula>$P$6</formula>
    </cfRule>
    <cfRule type="cellIs" dxfId="644" priority="706" stopIfTrue="1" operator="equal">
      <formula>$P$4</formula>
    </cfRule>
    <cfRule type="cellIs" dxfId="643" priority="707" stopIfTrue="1" operator="equal">
      <formula>$P$8</formula>
    </cfRule>
  </conditionalFormatting>
  <conditionalFormatting sqref="X61">
    <cfRule type="cellIs" dxfId="642" priority="708" stopIfTrue="1" operator="lessThan">
      <formula>19</formula>
    </cfRule>
    <cfRule type="cellIs" dxfId="641" priority="709" stopIfTrue="1" operator="between">
      <formula>49</formula>
      <formula>20</formula>
    </cfRule>
    <cfRule type="cellIs" dxfId="640" priority="710" stopIfTrue="1" operator="greaterThan">
      <formula>50</formula>
    </cfRule>
  </conditionalFormatting>
  <conditionalFormatting sqref="X61">
    <cfRule type="expression" dxfId="639" priority="711" stopIfTrue="1">
      <formula>LEN(TRIM(X61))=0</formula>
    </cfRule>
    <cfRule type="cellIs" dxfId="638" priority="712" stopIfTrue="1" operator="equal">
      <formula>" "</formula>
    </cfRule>
    <cfRule type="cellIs" dxfId="637" priority="713" stopIfTrue="1" operator="lessThan">
      <formula>19</formula>
    </cfRule>
  </conditionalFormatting>
  <conditionalFormatting sqref="X61">
    <cfRule type="expression" dxfId="636" priority="714" stopIfTrue="1">
      <formula>LEN(TRIM(X61))=0</formula>
    </cfRule>
    <cfRule type="cellIs" dxfId="635" priority="715" stopIfTrue="1" operator="equal">
      <formula>" "</formula>
    </cfRule>
    <cfRule type="cellIs" dxfId="634" priority="716" stopIfTrue="1" operator="lessThan">
      <formula>19</formula>
    </cfRule>
  </conditionalFormatting>
  <conditionalFormatting sqref="X61">
    <cfRule type="expression" dxfId="633" priority="717" stopIfTrue="1">
      <formula>LEN(TRIM(X61))=0</formula>
    </cfRule>
    <cfRule type="cellIs" dxfId="632" priority="718" stopIfTrue="1" operator="equal">
      <formula>" "</formula>
    </cfRule>
    <cfRule type="cellIs" dxfId="631" priority="719" stopIfTrue="1" operator="lessThan">
      <formula>19</formula>
    </cfRule>
  </conditionalFormatting>
  <conditionalFormatting sqref="X61">
    <cfRule type="expression" dxfId="630" priority="720" stopIfTrue="1">
      <formula>LEN(TRIM(X61))=0</formula>
    </cfRule>
    <cfRule type="cellIs" dxfId="629" priority="721" stopIfTrue="1" operator="equal">
      <formula>" "</formula>
    </cfRule>
    <cfRule type="cellIs" dxfId="628" priority="722" stopIfTrue="1" operator="lessThan">
      <formula>19</formula>
    </cfRule>
  </conditionalFormatting>
  <conditionalFormatting sqref="X61">
    <cfRule type="expression" dxfId="627" priority="702" stopIfTrue="1">
      <formula>LEN(TRIM(X61))=0</formula>
    </cfRule>
    <cfRule type="cellIs" dxfId="626" priority="703" stopIfTrue="1" operator="equal">
      <formula>" "</formula>
    </cfRule>
    <cfRule type="cellIs" dxfId="625" priority="704" stopIfTrue="1" operator="lessThan">
      <formula>19</formula>
    </cfRule>
  </conditionalFormatting>
  <conditionalFormatting sqref="X61">
    <cfRule type="expression" dxfId="624" priority="723" stopIfTrue="1">
      <formula>LEN(TRIM(X61))=0</formula>
    </cfRule>
  </conditionalFormatting>
  <conditionalFormatting sqref="X61">
    <cfRule type="expression" dxfId="623" priority="698" stopIfTrue="1">
      <formula>LEN(TRIM(X61))=0</formula>
    </cfRule>
    <cfRule type="cellIs" dxfId="622" priority="699" stopIfTrue="1" operator="equal">
      <formula>" "</formula>
    </cfRule>
    <cfRule type="cellIs" dxfId="621" priority="700" stopIfTrue="1" operator="lessThan">
      <formula>19</formula>
    </cfRule>
  </conditionalFormatting>
  <conditionalFormatting sqref="X61">
    <cfRule type="expression" dxfId="620" priority="701" stopIfTrue="1">
      <formula>LEN(TRIM(X61))=0</formula>
    </cfRule>
  </conditionalFormatting>
  <conditionalFormatting sqref="X61">
    <cfRule type="expression" dxfId="619" priority="724" stopIfTrue="1">
      <formula>LEN(TRIM(X61))=0</formula>
    </cfRule>
  </conditionalFormatting>
  <conditionalFormatting sqref="X61">
    <cfRule type="expression" dxfId="618" priority="694" stopIfTrue="1">
      <formula>LEN(TRIM(X61))=0</formula>
    </cfRule>
    <cfRule type="cellIs" dxfId="617" priority="695" stopIfTrue="1" operator="equal">
      <formula>" "</formula>
    </cfRule>
    <cfRule type="cellIs" dxfId="616" priority="696" stopIfTrue="1" operator="lessThan">
      <formula>19</formula>
    </cfRule>
  </conditionalFormatting>
  <conditionalFormatting sqref="X61">
    <cfRule type="expression" dxfId="615" priority="697" stopIfTrue="1">
      <formula>LEN(TRIM(X61))=0</formula>
    </cfRule>
  </conditionalFormatting>
  <conditionalFormatting sqref="X61">
    <cfRule type="expression" dxfId="614" priority="725" stopIfTrue="1">
      <formula>LEN(TRIM(X61))=0</formula>
    </cfRule>
  </conditionalFormatting>
  <conditionalFormatting sqref="X61">
    <cfRule type="colorScale" priority="726">
      <colorScale>
        <cfvo type="min"/>
        <cfvo type="max"/>
        <color rgb="FFFF7128"/>
        <color rgb="FFFFEF9C"/>
      </colorScale>
    </cfRule>
  </conditionalFormatting>
  <conditionalFormatting sqref="X65">
    <cfRule type="cellIs" dxfId="613" priority="639" stopIfTrue="1" operator="equal">
      <formula>$P$6</formula>
    </cfRule>
    <cfRule type="cellIs" dxfId="612" priority="640" stopIfTrue="1" operator="equal">
      <formula>$P$4</formula>
    </cfRule>
    <cfRule type="cellIs" dxfId="611" priority="641" stopIfTrue="1" operator="equal">
      <formula>$P$8</formula>
    </cfRule>
  </conditionalFormatting>
  <conditionalFormatting sqref="X65">
    <cfRule type="cellIs" dxfId="610" priority="642" stopIfTrue="1" operator="lessThan">
      <formula>19</formula>
    </cfRule>
    <cfRule type="cellIs" dxfId="609" priority="643" stopIfTrue="1" operator="between">
      <formula>49</formula>
      <formula>20</formula>
    </cfRule>
    <cfRule type="cellIs" dxfId="608" priority="644" stopIfTrue="1" operator="greaterThan">
      <formula>50</formula>
    </cfRule>
  </conditionalFormatting>
  <conditionalFormatting sqref="X65">
    <cfRule type="expression" dxfId="607" priority="645" stopIfTrue="1">
      <formula>LEN(TRIM(X65))=0</formula>
    </cfRule>
    <cfRule type="cellIs" dxfId="606" priority="646" stopIfTrue="1" operator="equal">
      <formula>" "</formula>
    </cfRule>
    <cfRule type="cellIs" dxfId="605" priority="647" stopIfTrue="1" operator="lessThan">
      <formula>19</formula>
    </cfRule>
  </conditionalFormatting>
  <conditionalFormatting sqref="X65">
    <cfRule type="expression" dxfId="604" priority="648" stopIfTrue="1">
      <formula>LEN(TRIM(X65))=0</formula>
    </cfRule>
    <cfRule type="cellIs" dxfId="603" priority="649" stopIfTrue="1" operator="equal">
      <formula>" "</formula>
    </cfRule>
    <cfRule type="cellIs" dxfId="602" priority="650" stopIfTrue="1" operator="lessThan">
      <formula>19</formula>
    </cfRule>
  </conditionalFormatting>
  <conditionalFormatting sqref="X65">
    <cfRule type="expression" dxfId="601" priority="651" stopIfTrue="1">
      <formula>LEN(TRIM(X65))=0</formula>
    </cfRule>
    <cfRule type="cellIs" dxfId="600" priority="652" stopIfTrue="1" operator="equal">
      <formula>" "</formula>
    </cfRule>
    <cfRule type="cellIs" dxfId="599" priority="653" stopIfTrue="1" operator="lessThan">
      <formula>19</formula>
    </cfRule>
  </conditionalFormatting>
  <conditionalFormatting sqref="X65">
    <cfRule type="expression" dxfId="598" priority="654" stopIfTrue="1">
      <formula>LEN(TRIM(X65))=0</formula>
    </cfRule>
    <cfRule type="cellIs" dxfId="597" priority="655" stopIfTrue="1" operator="equal">
      <formula>" "</formula>
    </cfRule>
    <cfRule type="cellIs" dxfId="596" priority="656" stopIfTrue="1" operator="lessThan">
      <formula>19</formula>
    </cfRule>
  </conditionalFormatting>
  <conditionalFormatting sqref="X65">
    <cfRule type="expression" dxfId="595" priority="636" stopIfTrue="1">
      <formula>LEN(TRIM(X65))=0</formula>
    </cfRule>
    <cfRule type="cellIs" dxfId="594" priority="637" stopIfTrue="1" operator="equal">
      <formula>" "</formula>
    </cfRule>
    <cfRule type="cellIs" dxfId="593" priority="638" stopIfTrue="1" operator="lessThan">
      <formula>19</formula>
    </cfRule>
  </conditionalFormatting>
  <conditionalFormatting sqref="X65">
    <cfRule type="expression" dxfId="592" priority="657" stopIfTrue="1">
      <formula>LEN(TRIM(X65))=0</formula>
    </cfRule>
  </conditionalFormatting>
  <conditionalFormatting sqref="X65">
    <cfRule type="expression" dxfId="591" priority="632" stopIfTrue="1">
      <formula>LEN(TRIM(X65))=0</formula>
    </cfRule>
    <cfRule type="cellIs" dxfId="590" priority="633" stopIfTrue="1" operator="equal">
      <formula>" "</formula>
    </cfRule>
    <cfRule type="cellIs" dxfId="589" priority="634" stopIfTrue="1" operator="lessThan">
      <formula>19</formula>
    </cfRule>
  </conditionalFormatting>
  <conditionalFormatting sqref="X65">
    <cfRule type="expression" dxfId="588" priority="635" stopIfTrue="1">
      <formula>LEN(TRIM(X65))=0</formula>
    </cfRule>
  </conditionalFormatting>
  <conditionalFormatting sqref="X65">
    <cfRule type="expression" dxfId="587" priority="658" stopIfTrue="1">
      <formula>LEN(TRIM(X65))=0</formula>
    </cfRule>
  </conditionalFormatting>
  <conditionalFormatting sqref="X65">
    <cfRule type="expression" dxfId="586" priority="628" stopIfTrue="1">
      <formula>LEN(TRIM(X65))=0</formula>
    </cfRule>
    <cfRule type="cellIs" dxfId="585" priority="629" stopIfTrue="1" operator="equal">
      <formula>" "</formula>
    </cfRule>
    <cfRule type="cellIs" dxfId="584" priority="630" stopIfTrue="1" operator="lessThan">
      <formula>19</formula>
    </cfRule>
  </conditionalFormatting>
  <conditionalFormatting sqref="X65">
    <cfRule type="expression" dxfId="583" priority="631" stopIfTrue="1">
      <formula>LEN(TRIM(X65))=0</formula>
    </cfRule>
  </conditionalFormatting>
  <conditionalFormatting sqref="X65">
    <cfRule type="expression" dxfId="582" priority="659" stopIfTrue="1">
      <formula>LEN(TRIM(X65))=0</formula>
    </cfRule>
  </conditionalFormatting>
  <conditionalFormatting sqref="X65">
    <cfRule type="colorScale" priority="660">
      <colorScale>
        <cfvo type="min"/>
        <cfvo type="max"/>
        <color rgb="FFFF7128"/>
        <color rgb="FFFFEF9C"/>
      </colorScale>
    </cfRule>
  </conditionalFormatting>
  <conditionalFormatting sqref="V71">
    <cfRule type="cellIs" dxfId="581" priority="619" stopIfTrue="1" operator="equal">
      <formula>$P$6</formula>
    </cfRule>
    <cfRule type="cellIs" dxfId="580" priority="620" stopIfTrue="1" operator="equal">
      <formula>$P$4</formula>
    </cfRule>
    <cfRule type="cellIs" dxfId="579" priority="621" stopIfTrue="1" operator="equal">
      <formula>$P$8</formula>
    </cfRule>
  </conditionalFormatting>
  <conditionalFormatting sqref="V71">
    <cfRule type="expression" dxfId="578" priority="622" stopIfTrue="1">
      <formula>LEN(TRIM(V71))=0</formula>
    </cfRule>
    <cfRule type="cellIs" dxfId="577" priority="623" stopIfTrue="1" operator="equal">
      <formula>" "</formula>
    </cfRule>
    <cfRule type="cellIs" dxfId="576" priority="624" stopIfTrue="1" operator="lessThan">
      <formula>19</formula>
    </cfRule>
  </conditionalFormatting>
  <conditionalFormatting sqref="V71">
    <cfRule type="expression" dxfId="575" priority="625" stopIfTrue="1">
      <formula>LEN(TRIM(V71))=0</formula>
    </cfRule>
  </conditionalFormatting>
  <conditionalFormatting sqref="V71">
    <cfRule type="expression" dxfId="574" priority="626" stopIfTrue="1">
      <formula>LEN(TRIM(V71))=0</formula>
    </cfRule>
  </conditionalFormatting>
  <conditionalFormatting sqref="V71">
    <cfRule type="colorScale" priority="627">
      <colorScale>
        <cfvo type="min"/>
        <cfvo type="max"/>
        <color rgb="FFFF7128"/>
        <color rgb="FFFFEF9C"/>
      </colorScale>
    </cfRule>
  </conditionalFormatting>
  <conditionalFormatting sqref="X71">
    <cfRule type="cellIs" dxfId="573" priority="610" stopIfTrue="1" operator="equal">
      <formula>$P$6</formula>
    </cfRule>
    <cfRule type="cellIs" dxfId="572" priority="611" stopIfTrue="1" operator="equal">
      <formula>$P$4</formula>
    </cfRule>
    <cfRule type="cellIs" dxfId="571" priority="612" stopIfTrue="1" operator="equal">
      <formula>$P$8</formula>
    </cfRule>
  </conditionalFormatting>
  <conditionalFormatting sqref="X71">
    <cfRule type="expression" dxfId="570" priority="613" stopIfTrue="1">
      <formula>LEN(TRIM(X71))=0</formula>
    </cfRule>
    <cfRule type="cellIs" dxfId="569" priority="614" stopIfTrue="1" operator="equal">
      <formula>" "</formula>
    </cfRule>
    <cfRule type="cellIs" dxfId="568" priority="615" stopIfTrue="1" operator="lessThan">
      <formula>19</formula>
    </cfRule>
  </conditionalFormatting>
  <conditionalFormatting sqref="X71">
    <cfRule type="expression" dxfId="567" priority="616" stopIfTrue="1">
      <formula>LEN(TRIM(X71))=0</formula>
    </cfRule>
  </conditionalFormatting>
  <conditionalFormatting sqref="X71">
    <cfRule type="expression" dxfId="566" priority="617" stopIfTrue="1">
      <formula>LEN(TRIM(X71))=0</formula>
    </cfRule>
  </conditionalFormatting>
  <conditionalFormatting sqref="X71">
    <cfRule type="colorScale" priority="618">
      <colorScale>
        <cfvo type="min"/>
        <cfvo type="max"/>
        <color rgb="FFFF7128"/>
        <color rgb="FFFFEF9C"/>
      </colorScale>
    </cfRule>
  </conditionalFormatting>
  <conditionalFormatting sqref="J77">
    <cfRule type="cellIs" dxfId="565" priority="601" stopIfTrue="1" operator="equal">
      <formula>$P$6</formula>
    </cfRule>
    <cfRule type="cellIs" dxfId="564" priority="602" stopIfTrue="1" operator="equal">
      <formula>$P$4</formula>
    </cfRule>
    <cfRule type="cellIs" dxfId="563" priority="603" stopIfTrue="1" operator="equal">
      <formula>$P$8</formula>
    </cfRule>
  </conditionalFormatting>
  <conditionalFormatting sqref="J77">
    <cfRule type="expression" dxfId="562" priority="604" stopIfTrue="1">
      <formula>LEN(TRIM(J77))=0</formula>
    </cfRule>
    <cfRule type="cellIs" dxfId="561" priority="605" stopIfTrue="1" operator="equal">
      <formula>" "</formula>
    </cfRule>
    <cfRule type="cellIs" dxfId="560" priority="606" stopIfTrue="1" operator="lessThan">
      <formula>19</formula>
    </cfRule>
  </conditionalFormatting>
  <conditionalFormatting sqref="J77">
    <cfRule type="expression" dxfId="559" priority="607" stopIfTrue="1">
      <formula>LEN(TRIM(J77))=0</formula>
    </cfRule>
  </conditionalFormatting>
  <conditionalFormatting sqref="J77">
    <cfRule type="expression" dxfId="558" priority="608" stopIfTrue="1">
      <formula>LEN(TRIM(J77))=0</formula>
    </cfRule>
  </conditionalFormatting>
  <conditionalFormatting sqref="J77">
    <cfRule type="colorScale" priority="609">
      <colorScale>
        <cfvo type="min"/>
        <cfvo type="max"/>
        <color rgb="FFFF7128"/>
        <color rgb="FFFFEF9C"/>
      </colorScale>
    </cfRule>
  </conditionalFormatting>
  <conditionalFormatting sqref="V66">
    <cfRule type="cellIs" dxfId="557" priority="592" stopIfTrue="1" operator="equal">
      <formula>$P$6</formula>
    </cfRule>
    <cfRule type="cellIs" dxfId="556" priority="593" stopIfTrue="1" operator="equal">
      <formula>$P$4</formula>
    </cfRule>
    <cfRule type="cellIs" dxfId="555" priority="594" stopIfTrue="1" operator="equal">
      <formula>$P$8</formula>
    </cfRule>
  </conditionalFormatting>
  <conditionalFormatting sqref="V66">
    <cfRule type="expression" dxfId="554" priority="595" stopIfTrue="1">
      <formula>LEN(TRIM(V66))=0</formula>
    </cfRule>
    <cfRule type="cellIs" dxfId="553" priority="596" stopIfTrue="1" operator="equal">
      <formula>" "</formula>
    </cfRule>
    <cfRule type="cellIs" dxfId="552" priority="597" stopIfTrue="1" operator="lessThan">
      <formula>19</formula>
    </cfRule>
  </conditionalFormatting>
  <conditionalFormatting sqref="V66">
    <cfRule type="expression" dxfId="551" priority="598" stopIfTrue="1">
      <formula>LEN(TRIM(V66))=0</formula>
    </cfRule>
  </conditionalFormatting>
  <conditionalFormatting sqref="V66">
    <cfRule type="expression" dxfId="550" priority="599" stopIfTrue="1">
      <formula>LEN(TRIM(V66))=0</formula>
    </cfRule>
  </conditionalFormatting>
  <conditionalFormatting sqref="V66">
    <cfRule type="colorScale" priority="600">
      <colorScale>
        <cfvo type="min"/>
        <cfvo type="max"/>
        <color rgb="FFFF7128"/>
        <color rgb="FFFFEF9C"/>
      </colorScale>
    </cfRule>
  </conditionalFormatting>
  <conditionalFormatting sqref="X66">
    <cfRule type="cellIs" dxfId="549" priority="583" stopIfTrue="1" operator="equal">
      <formula>$P$6</formula>
    </cfRule>
    <cfRule type="cellIs" dxfId="548" priority="584" stopIfTrue="1" operator="equal">
      <formula>$P$4</formula>
    </cfRule>
    <cfRule type="cellIs" dxfId="547" priority="585" stopIfTrue="1" operator="equal">
      <formula>$P$8</formula>
    </cfRule>
  </conditionalFormatting>
  <conditionalFormatting sqref="X66">
    <cfRule type="expression" dxfId="546" priority="586" stopIfTrue="1">
      <formula>LEN(TRIM(X66))=0</formula>
    </cfRule>
    <cfRule type="cellIs" dxfId="545" priority="587" stopIfTrue="1" operator="equal">
      <formula>" "</formula>
    </cfRule>
    <cfRule type="cellIs" dxfId="544" priority="588" stopIfTrue="1" operator="lessThan">
      <formula>19</formula>
    </cfRule>
  </conditionalFormatting>
  <conditionalFormatting sqref="X66">
    <cfRule type="expression" dxfId="543" priority="589" stopIfTrue="1">
      <formula>LEN(TRIM(X66))=0</formula>
    </cfRule>
  </conditionalFormatting>
  <conditionalFormatting sqref="X66">
    <cfRule type="expression" dxfId="542" priority="590" stopIfTrue="1">
      <formula>LEN(TRIM(X66))=0</formula>
    </cfRule>
  </conditionalFormatting>
  <conditionalFormatting sqref="X66">
    <cfRule type="colorScale" priority="591">
      <colorScale>
        <cfvo type="min"/>
        <cfvo type="max"/>
        <color rgb="FFFF7128"/>
        <color rgb="FFFFEF9C"/>
      </colorScale>
    </cfRule>
  </conditionalFormatting>
  <conditionalFormatting sqref="J23">
    <cfRule type="cellIs" dxfId="541" priority="575" stopIfTrue="1" operator="equal">
      <formula>$P$6</formula>
    </cfRule>
    <cfRule type="cellIs" dxfId="540" priority="576" stopIfTrue="1" operator="equal">
      <formula>$P$4</formula>
    </cfRule>
    <cfRule type="cellIs" dxfId="539" priority="577" stopIfTrue="1" operator="equal">
      <formula>$P$8</formula>
    </cfRule>
  </conditionalFormatting>
  <conditionalFormatting sqref="J23">
    <cfRule type="expression" dxfId="538" priority="578" stopIfTrue="1">
      <formula>LEN(TRIM(J23))=0</formula>
    </cfRule>
    <cfRule type="cellIs" dxfId="537" priority="579" stopIfTrue="1" operator="equal">
      <formula>" "</formula>
    </cfRule>
    <cfRule type="cellIs" dxfId="536" priority="580" stopIfTrue="1" operator="lessThan">
      <formula>19</formula>
    </cfRule>
  </conditionalFormatting>
  <conditionalFormatting sqref="J23">
    <cfRule type="colorScale" priority="574">
      <colorScale>
        <cfvo type="min"/>
        <cfvo type="max"/>
        <color rgb="FFFF7128"/>
        <color rgb="FFFFEF9C"/>
      </colorScale>
    </cfRule>
  </conditionalFormatting>
  <conditionalFormatting sqref="J23">
    <cfRule type="expression" dxfId="535" priority="581" stopIfTrue="1">
      <formula>LEN(TRIM(J23))=0</formula>
    </cfRule>
  </conditionalFormatting>
  <conditionalFormatting sqref="J23">
    <cfRule type="expression" dxfId="534" priority="582" stopIfTrue="1">
      <formula>LEN(TRIM(J23))=0</formula>
    </cfRule>
  </conditionalFormatting>
  <conditionalFormatting sqref="L23">
    <cfRule type="cellIs" dxfId="533" priority="566" stopIfTrue="1" operator="equal">
      <formula>$P$6</formula>
    </cfRule>
    <cfRule type="cellIs" dxfId="532" priority="567" stopIfTrue="1" operator="equal">
      <formula>$P$4</formula>
    </cfRule>
    <cfRule type="cellIs" dxfId="531" priority="568" stopIfTrue="1" operator="equal">
      <formula>$P$8</formula>
    </cfRule>
  </conditionalFormatting>
  <conditionalFormatting sqref="L23">
    <cfRule type="expression" dxfId="530" priority="569" stopIfTrue="1">
      <formula>LEN(TRIM(L23))=0</formula>
    </cfRule>
    <cfRule type="cellIs" dxfId="529" priority="570" stopIfTrue="1" operator="equal">
      <formula>" "</formula>
    </cfRule>
    <cfRule type="cellIs" dxfId="528" priority="571" stopIfTrue="1" operator="lessThan">
      <formula>19</formula>
    </cfRule>
  </conditionalFormatting>
  <conditionalFormatting sqref="L23">
    <cfRule type="colorScale" priority="565">
      <colorScale>
        <cfvo type="min"/>
        <cfvo type="max"/>
        <color rgb="FFFF7128"/>
        <color rgb="FFFFEF9C"/>
      </colorScale>
    </cfRule>
  </conditionalFormatting>
  <conditionalFormatting sqref="L23">
    <cfRule type="expression" dxfId="527" priority="572" stopIfTrue="1">
      <formula>LEN(TRIM(L23))=0</formula>
    </cfRule>
  </conditionalFormatting>
  <conditionalFormatting sqref="L23">
    <cfRule type="expression" dxfId="526" priority="573" stopIfTrue="1">
      <formula>LEN(TRIM(L23))=0</formula>
    </cfRule>
  </conditionalFormatting>
  <conditionalFormatting sqref="N23">
    <cfRule type="cellIs" dxfId="525" priority="557" stopIfTrue="1" operator="equal">
      <formula>$P$6</formula>
    </cfRule>
    <cfRule type="cellIs" dxfId="524" priority="558" stopIfTrue="1" operator="equal">
      <formula>$P$4</formula>
    </cfRule>
    <cfRule type="cellIs" dxfId="523" priority="559" stopIfTrue="1" operator="equal">
      <formula>$P$8</formula>
    </cfRule>
  </conditionalFormatting>
  <conditionalFormatting sqref="N23">
    <cfRule type="expression" dxfId="522" priority="560" stopIfTrue="1">
      <formula>LEN(TRIM(N23))=0</formula>
    </cfRule>
    <cfRule type="cellIs" dxfId="521" priority="561" stopIfTrue="1" operator="equal">
      <formula>" "</formula>
    </cfRule>
    <cfRule type="cellIs" dxfId="520" priority="562" stopIfTrue="1" operator="lessThan">
      <formula>19</formula>
    </cfRule>
  </conditionalFormatting>
  <conditionalFormatting sqref="N23">
    <cfRule type="colorScale" priority="556">
      <colorScale>
        <cfvo type="min"/>
        <cfvo type="max"/>
        <color rgb="FFFF7128"/>
        <color rgb="FFFFEF9C"/>
      </colorScale>
    </cfRule>
  </conditionalFormatting>
  <conditionalFormatting sqref="N23">
    <cfRule type="expression" dxfId="519" priority="563" stopIfTrue="1">
      <formula>LEN(TRIM(N23))=0</formula>
    </cfRule>
  </conditionalFormatting>
  <conditionalFormatting sqref="N23">
    <cfRule type="expression" dxfId="518" priority="564" stopIfTrue="1">
      <formula>LEN(TRIM(N23))=0</formula>
    </cfRule>
  </conditionalFormatting>
  <conditionalFormatting sqref="P23">
    <cfRule type="cellIs" dxfId="517" priority="548" stopIfTrue="1" operator="equal">
      <formula>$P$6</formula>
    </cfRule>
    <cfRule type="cellIs" dxfId="516" priority="549" stopIfTrue="1" operator="equal">
      <formula>$P$4</formula>
    </cfRule>
    <cfRule type="cellIs" dxfId="515" priority="550" stopIfTrue="1" operator="equal">
      <formula>$P$8</formula>
    </cfRule>
  </conditionalFormatting>
  <conditionalFormatting sqref="P23">
    <cfRule type="expression" dxfId="514" priority="551" stopIfTrue="1">
      <formula>LEN(TRIM(P23))=0</formula>
    </cfRule>
    <cfRule type="cellIs" dxfId="513" priority="552" stopIfTrue="1" operator="equal">
      <formula>" "</formula>
    </cfRule>
    <cfRule type="cellIs" dxfId="512" priority="553" stopIfTrue="1" operator="lessThan">
      <formula>19</formula>
    </cfRule>
  </conditionalFormatting>
  <conditionalFormatting sqref="P23">
    <cfRule type="colorScale" priority="547">
      <colorScale>
        <cfvo type="min"/>
        <cfvo type="max"/>
        <color rgb="FFFF7128"/>
        <color rgb="FFFFEF9C"/>
      </colorScale>
    </cfRule>
  </conditionalFormatting>
  <conditionalFormatting sqref="P23">
    <cfRule type="expression" dxfId="511" priority="554" stopIfTrue="1">
      <formula>LEN(TRIM(P23))=0</formula>
    </cfRule>
  </conditionalFormatting>
  <conditionalFormatting sqref="P23">
    <cfRule type="expression" dxfId="510" priority="555" stopIfTrue="1">
      <formula>LEN(TRIM(P23))=0</formula>
    </cfRule>
  </conditionalFormatting>
  <conditionalFormatting sqref="R23">
    <cfRule type="cellIs" dxfId="509" priority="539" stopIfTrue="1" operator="equal">
      <formula>$P$6</formula>
    </cfRule>
    <cfRule type="cellIs" dxfId="508" priority="540" stopIfTrue="1" operator="equal">
      <formula>$P$4</formula>
    </cfRule>
    <cfRule type="cellIs" dxfId="507" priority="541" stopIfTrue="1" operator="equal">
      <formula>$P$8</formula>
    </cfRule>
  </conditionalFormatting>
  <conditionalFormatting sqref="R23">
    <cfRule type="expression" dxfId="506" priority="542" stopIfTrue="1">
      <formula>LEN(TRIM(R23))=0</formula>
    </cfRule>
    <cfRule type="cellIs" dxfId="505" priority="543" stopIfTrue="1" operator="equal">
      <formula>" "</formula>
    </cfRule>
    <cfRule type="cellIs" dxfId="504" priority="544" stopIfTrue="1" operator="lessThan">
      <formula>19</formula>
    </cfRule>
  </conditionalFormatting>
  <conditionalFormatting sqref="R23">
    <cfRule type="colorScale" priority="538">
      <colorScale>
        <cfvo type="min"/>
        <cfvo type="max"/>
        <color rgb="FFFF7128"/>
        <color rgb="FFFFEF9C"/>
      </colorScale>
    </cfRule>
  </conditionalFormatting>
  <conditionalFormatting sqref="R23">
    <cfRule type="expression" dxfId="503" priority="545" stopIfTrue="1">
      <formula>LEN(TRIM(R23))=0</formula>
    </cfRule>
  </conditionalFormatting>
  <conditionalFormatting sqref="R23">
    <cfRule type="expression" dxfId="502" priority="546" stopIfTrue="1">
      <formula>LEN(TRIM(R23))=0</formula>
    </cfRule>
  </conditionalFormatting>
  <conditionalFormatting sqref="T23">
    <cfRule type="cellIs" dxfId="501" priority="530" stopIfTrue="1" operator="equal">
      <formula>$P$6</formula>
    </cfRule>
    <cfRule type="cellIs" dxfId="500" priority="531" stopIfTrue="1" operator="equal">
      <formula>$P$4</formula>
    </cfRule>
    <cfRule type="cellIs" dxfId="499" priority="532" stopIfTrue="1" operator="equal">
      <formula>$P$8</formula>
    </cfRule>
  </conditionalFormatting>
  <conditionalFormatting sqref="T23">
    <cfRule type="expression" dxfId="498" priority="533" stopIfTrue="1">
      <formula>LEN(TRIM(T23))=0</formula>
    </cfRule>
    <cfRule type="cellIs" dxfId="497" priority="534" stopIfTrue="1" operator="equal">
      <formula>" "</formula>
    </cfRule>
    <cfRule type="cellIs" dxfId="496" priority="535" stopIfTrue="1" operator="lessThan">
      <formula>19</formula>
    </cfRule>
  </conditionalFormatting>
  <conditionalFormatting sqref="T23">
    <cfRule type="colorScale" priority="529">
      <colorScale>
        <cfvo type="min"/>
        <cfvo type="max"/>
        <color rgb="FFFF7128"/>
        <color rgb="FFFFEF9C"/>
      </colorScale>
    </cfRule>
  </conditionalFormatting>
  <conditionalFormatting sqref="T23">
    <cfRule type="expression" dxfId="495" priority="536" stopIfTrue="1">
      <formula>LEN(TRIM(T23))=0</formula>
    </cfRule>
  </conditionalFormatting>
  <conditionalFormatting sqref="T23">
    <cfRule type="expression" dxfId="494" priority="537" stopIfTrue="1">
      <formula>LEN(TRIM(T23))=0</formula>
    </cfRule>
  </conditionalFormatting>
  <conditionalFormatting sqref="V23">
    <cfRule type="cellIs" dxfId="493" priority="521" stopIfTrue="1" operator="equal">
      <formula>$P$6</formula>
    </cfRule>
    <cfRule type="cellIs" dxfId="492" priority="522" stopIfTrue="1" operator="equal">
      <formula>$P$4</formula>
    </cfRule>
    <cfRule type="cellIs" dxfId="491" priority="523" stopIfTrue="1" operator="equal">
      <formula>$P$8</formula>
    </cfRule>
  </conditionalFormatting>
  <conditionalFormatting sqref="V23">
    <cfRule type="expression" dxfId="490" priority="524" stopIfTrue="1">
      <formula>LEN(TRIM(V23))=0</formula>
    </cfRule>
    <cfRule type="cellIs" dxfId="489" priority="525" stopIfTrue="1" operator="equal">
      <formula>" "</formula>
    </cfRule>
    <cfRule type="cellIs" dxfId="488" priority="526" stopIfTrue="1" operator="lessThan">
      <formula>19</formula>
    </cfRule>
  </conditionalFormatting>
  <conditionalFormatting sqref="V23">
    <cfRule type="colorScale" priority="520">
      <colorScale>
        <cfvo type="min"/>
        <cfvo type="max"/>
        <color rgb="FFFF7128"/>
        <color rgb="FFFFEF9C"/>
      </colorScale>
    </cfRule>
  </conditionalFormatting>
  <conditionalFormatting sqref="V23">
    <cfRule type="expression" dxfId="487" priority="527" stopIfTrue="1">
      <formula>LEN(TRIM(V23))=0</formula>
    </cfRule>
  </conditionalFormatting>
  <conditionalFormatting sqref="V23">
    <cfRule type="expression" dxfId="486" priority="528" stopIfTrue="1">
      <formula>LEN(TRIM(V23))=0</formula>
    </cfRule>
  </conditionalFormatting>
  <conditionalFormatting sqref="X23">
    <cfRule type="cellIs" dxfId="485" priority="512" stopIfTrue="1" operator="equal">
      <formula>$P$6</formula>
    </cfRule>
    <cfRule type="cellIs" dxfId="484" priority="513" stopIfTrue="1" operator="equal">
      <formula>$P$4</formula>
    </cfRule>
    <cfRule type="cellIs" dxfId="483" priority="514" stopIfTrue="1" operator="equal">
      <formula>$P$8</formula>
    </cfRule>
  </conditionalFormatting>
  <conditionalFormatting sqref="X23">
    <cfRule type="expression" dxfId="482" priority="515" stopIfTrue="1">
      <formula>LEN(TRIM(X23))=0</formula>
    </cfRule>
    <cfRule type="cellIs" dxfId="481" priority="516" stopIfTrue="1" operator="equal">
      <formula>" "</formula>
    </cfRule>
    <cfRule type="cellIs" dxfId="480" priority="517" stopIfTrue="1" operator="lessThan">
      <formula>19</formula>
    </cfRule>
  </conditionalFormatting>
  <conditionalFormatting sqref="X23">
    <cfRule type="colorScale" priority="511">
      <colorScale>
        <cfvo type="min"/>
        <cfvo type="max"/>
        <color rgb="FFFF7128"/>
        <color rgb="FFFFEF9C"/>
      </colorScale>
    </cfRule>
  </conditionalFormatting>
  <conditionalFormatting sqref="X23">
    <cfRule type="expression" dxfId="479" priority="518" stopIfTrue="1">
      <formula>LEN(TRIM(X23))=0</formula>
    </cfRule>
  </conditionalFormatting>
  <conditionalFormatting sqref="X23">
    <cfRule type="expression" dxfId="478" priority="519" stopIfTrue="1">
      <formula>LEN(TRIM(X23))=0</formula>
    </cfRule>
  </conditionalFormatting>
  <conditionalFormatting sqref="X51">
    <cfRule type="cellIs" dxfId="477" priority="502" stopIfTrue="1" operator="equal">
      <formula>$P$6</formula>
    </cfRule>
    <cfRule type="cellIs" dxfId="476" priority="503" stopIfTrue="1" operator="equal">
      <formula>$P$4</formula>
    </cfRule>
    <cfRule type="cellIs" dxfId="475" priority="504" stopIfTrue="1" operator="equal">
      <formula>$P$8</formula>
    </cfRule>
  </conditionalFormatting>
  <conditionalFormatting sqref="X51">
    <cfRule type="expression" dxfId="474" priority="505" stopIfTrue="1">
      <formula>LEN(TRIM(X51))=0</formula>
    </cfRule>
    <cfRule type="cellIs" dxfId="473" priority="506" stopIfTrue="1" operator="equal">
      <formula>" "</formula>
    </cfRule>
    <cfRule type="cellIs" dxfId="472" priority="507" stopIfTrue="1" operator="lessThan">
      <formula>19</formula>
    </cfRule>
  </conditionalFormatting>
  <conditionalFormatting sqref="X51">
    <cfRule type="expression" dxfId="471" priority="508" stopIfTrue="1">
      <formula>LEN(TRIM(X51))=0</formula>
    </cfRule>
  </conditionalFormatting>
  <conditionalFormatting sqref="X51">
    <cfRule type="expression" dxfId="470" priority="509" stopIfTrue="1">
      <formula>LEN(TRIM(X51))=0</formula>
    </cfRule>
  </conditionalFormatting>
  <conditionalFormatting sqref="X51">
    <cfRule type="colorScale" priority="510">
      <colorScale>
        <cfvo type="min"/>
        <cfvo type="max"/>
        <color rgb="FFFF7128"/>
        <color rgb="FFFFEF9C"/>
      </colorScale>
    </cfRule>
  </conditionalFormatting>
  <conditionalFormatting sqref="X52">
    <cfRule type="cellIs" dxfId="469" priority="493" stopIfTrue="1" operator="equal">
      <formula>$P$6</formula>
    </cfRule>
    <cfRule type="cellIs" dxfId="468" priority="494" stopIfTrue="1" operator="equal">
      <formula>$P$4</formula>
    </cfRule>
    <cfRule type="cellIs" dxfId="467" priority="495" stopIfTrue="1" operator="equal">
      <formula>$P$8</formula>
    </cfRule>
  </conditionalFormatting>
  <conditionalFormatting sqref="X52">
    <cfRule type="expression" dxfId="466" priority="496" stopIfTrue="1">
      <formula>LEN(TRIM(X52))=0</formula>
    </cfRule>
    <cfRule type="cellIs" dxfId="465" priority="497" stopIfTrue="1" operator="equal">
      <formula>" "</formula>
    </cfRule>
    <cfRule type="cellIs" dxfId="464" priority="498" stopIfTrue="1" operator="lessThan">
      <formula>19</formula>
    </cfRule>
  </conditionalFormatting>
  <conditionalFormatting sqref="X52">
    <cfRule type="expression" dxfId="463" priority="499" stopIfTrue="1">
      <formula>LEN(TRIM(X52))=0</formula>
    </cfRule>
  </conditionalFormatting>
  <conditionalFormatting sqref="X52">
    <cfRule type="expression" dxfId="462" priority="500" stopIfTrue="1">
      <formula>LEN(TRIM(X52))=0</formula>
    </cfRule>
  </conditionalFormatting>
  <conditionalFormatting sqref="X52">
    <cfRule type="colorScale" priority="501">
      <colorScale>
        <cfvo type="min"/>
        <cfvo type="max"/>
        <color rgb="FFFF7128"/>
        <color rgb="FFFFEF9C"/>
      </colorScale>
    </cfRule>
  </conditionalFormatting>
  <conditionalFormatting sqref="X70">
    <cfRule type="cellIs" dxfId="461" priority="484" stopIfTrue="1" operator="equal">
      <formula>$P$6</formula>
    </cfRule>
    <cfRule type="cellIs" dxfId="460" priority="485" stopIfTrue="1" operator="equal">
      <formula>$P$4</formula>
    </cfRule>
    <cfRule type="cellIs" dxfId="459" priority="486" stopIfTrue="1" operator="equal">
      <formula>$P$8</formula>
    </cfRule>
  </conditionalFormatting>
  <conditionalFormatting sqref="X70">
    <cfRule type="expression" dxfId="458" priority="487" stopIfTrue="1">
      <formula>LEN(TRIM(X70))=0</formula>
    </cfRule>
    <cfRule type="cellIs" dxfId="457" priority="488" stopIfTrue="1" operator="equal">
      <formula>" "</formula>
    </cfRule>
    <cfRule type="cellIs" dxfId="456" priority="489" stopIfTrue="1" operator="lessThan">
      <formula>19</formula>
    </cfRule>
  </conditionalFormatting>
  <conditionalFormatting sqref="X70">
    <cfRule type="expression" dxfId="455" priority="490" stopIfTrue="1">
      <formula>LEN(TRIM(X70))=0</formula>
    </cfRule>
  </conditionalFormatting>
  <conditionalFormatting sqref="X70">
    <cfRule type="expression" dxfId="454" priority="491" stopIfTrue="1">
      <formula>LEN(TRIM(X70))=0</formula>
    </cfRule>
  </conditionalFormatting>
  <conditionalFormatting sqref="X70">
    <cfRule type="colorScale" priority="492">
      <colorScale>
        <cfvo type="min"/>
        <cfvo type="max"/>
        <color rgb="FFFF7128"/>
        <color rgb="FFFFEF9C"/>
      </colorScale>
    </cfRule>
  </conditionalFormatting>
  <conditionalFormatting sqref="X67">
    <cfRule type="cellIs" dxfId="453" priority="475" stopIfTrue="1" operator="equal">
      <formula>$P$6</formula>
    </cfRule>
    <cfRule type="cellIs" dxfId="452" priority="476" stopIfTrue="1" operator="equal">
      <formula>$P$4</formula>
    </cfRule>
    <cfRule type="cellIs" dxfId="451" priority="477" stopIfTrue="1" operator="equal">
      <formula>$P$8</formula>
    </cfRule>
  </conditionalFormatting>
  <conditionalFormatting sqref="X67">
    <cfRule type="expression" dxfId="450" priority="478" stopIfTrue="1">
      <formula>LEN(TRIM(X67))=0</formula>
    </cfRule>
    <cfRule type="cellIs" dxfId="449" priority="479" stopIfTrue="1" operator="equal">
      <formula>" "</formula>
    </cfRule>
    <cfRule type="cellIs" dxfId="448" priority="480" stopIfTrue="1" operator="lessThan">
      <formula>19</formula>
    </cfRule>
  </conditionalFormatting>
  <conditionalFormatting sqref="X67">
    <cfRule type="expression" dxfId="447" priority="481" stopIfTrue="1">
      <formula>LEN(TRIM(X67))=0</formula>
    </cfRule>
  </conditionalFormatting>
  <conditionalFormatting sqref="X67">
    <cfRule type="expression" dxfId="446" priority="482" stopIfTrue="1">
      <formula>LEN(TRIM(X67))=0</formula>
    </cfRule>
  </conditionalFormatting>
  <conditionalFormatting sqref="X67">
    <cfRule type="colorScale" priority="483">
      <colorScale>
        <cfvo type="min"/>
        <cfvo type="max"/>
        <color rgb="FFFF7128"/>
        <color rgb="FFFFEF9C"/>
      </colorScale>
    </cfRule>
  </conditionalFormatting>
  <conditionalFormatting sqref="L76">
    <cfRule type="cellIs" dxfId="445" priority="466" stopIfTrue="1" operator="equal">
      <formula>$P$6</formula>
    </cfRule>
    <cfRule type="cellIs" dxfId="444" priority="467" stopIfTrue="1" operator="equal">
      <formula>$P$4</formula>
    </cfRule>
    <cfRule type="cellIs" dxfId="443" priority="468" stopIfTrue="1" operator="equal">
      <formula>$P$8</formula>
    </cfRule>
  </conditionalFormatting>
  <conditionalFormatting sqref="L76">
    <cfRule type="expression" dxfId="442" priority="469" stopIfTrue="1">
      <formula>LEN(TRIM(L76))=0</formula>
    </cfRule>
    <cfRule type="cellIs" dxfId="441" priority="470" stopIfTrue="1" operator="equal">
      <formula>" "</formula>
    </cfRule>
    <cfRule type="cellIs" dxfId="440" priority="471" stopIfTrue="1" operator="lessThan">
      <formula>19</formula>
    </cfRule>
  </conditionalFormatting>
  <conditionalFormatting sqref="L76">
    <cfRule type="expression" dxfId="439" priority="472" stopIfTrue="1">
      <formula>LEN(TRIM(L76))=0</formula>
    </cfRule>
  </conditionalFormatting>
  <conditionalFormatting sqref="L76">
    <cfRule type="expression" dxfId="438" priority="473" stopIfTrue="1">
      <formula>LEN(TRIM(L76))=0</formula>
    </cfRule>
  </conditionalFormatting>
  <conditionalFormatting sqref="L76">
    <cfRule type="colorScale" priority="474">
      <colorScale>
        <cfvo type="min"/>
        <cfvo type="max"/>
        <color rgb="FFFF7128"/>
        <color rgb="FFFFEF9C"/>
      </colorScale>
    </cfRule>
  </conditionalFormatting>
  <conditionalFormatting sqref="N76">
    <cfRule type="cellIs" dxfId="437" priority="457" stopIfTrue="1" operator="equal">
      <formula>$P$6</formula>
    </cfRule>
    <cfRule type="cellIs" dxfId="436" priority="458" stopIfTrue="1" operator="equal">
      <formula>$P$4</formula>
    </cfRule>
    <cfRule type="cellIs" dxfId="435" priority="459" stopIfTrue="1" operator="equal">
      <formula>$P$8</formula>
    </cfRule>
  </conditionalFormatting>
  <conditionalFormatting sqref="N76">
    <cfRule type="expression" dxfId="434" priority="460" stopIfTrue="1">
      <formula>LEN(TRIM(N76))=0</formula>
    </cfRule>
    <cfRule type="cellIs" dxfId="433" priority="461" stopIfTrue="1" operator="equal">
      <formula>" "</formula>
    </cfRule>
    <cfRule type="cellIs" dxfId="432" priority="462" stopIfTrue="1" operator="lessThan">
      <formula>19</formula>
    </cfRule>
  </conditionalFormatting>
  <conditionalFormatting sqref="N76">
    <cfRule type="expression" dxfId="431" priority="463" stopIfTrue="1">
      <formula>LEN(TRIM(N76))=0</formula>
    </cfRule>
  </conditionalFormatting>
  <conditionalFormatting sqref="N76">
    <cfRule type="expression" dxfId="430" priority="464" stopIfTrue="1">
      <formula>LEN(TRIM(N76))=0</formula>
    </cfRule>
  </conditionalFormatting>
  <conditionalFormatting sqref="N76">
    <cfRule type="colorScale" priority="465">
      <colorScale>
        <cfvo type="min"/>
        <cfvo type="max"/>
        <color rgb="FFFF7128"/>
        <color rgb="FFFFEF9C"/>
      </colorScale>
    </cfRule>
  </conditionalFormatting>
  <conditionalFormatting sqref="V75">
    <cfRule type="cellIs" dxfId="429" priority="448" stopIfTrue="1" operator="equal">
      <formula>$P$6</formula>
    </cfRule>
    <cfRule type="cellIs" dxfId="428" priority="449" stopIfTrue="1" operator="equal">
      <formula>$P$4</formula>
    </cfRule>
    <cfRule type="cellIs" dxfId="427" priority="450" stopIfTrue="1" operator="equal">
      <formula>$P$8</formula>
    </cfRule>
  </conditionalFormatting>
  <conditionalFormatting sqref="V75">
    <cfRule type="expression" dxfId="426" priority="451" stopIfTrue="1">
      <formula>LEN(TRIM(V75))=0</formula>
    </cfRule>
    <cfRule type="cellIs" dxfId="425" priority="452" stopIfTrue="1" operator="equal">
      <formula>" "</formula>
    </cfRule>
    <cfRule type="cellIs" dxfId="424" priority="453" stopIfTrue="1" operator="lessThan">
      <formula>19</formula>
    </cfRule>
  </conditionalFormatting>
  <conditionalFormatting sqref="V75">
    <cfRule type="expression" dxfId="423" priority="454" stopIfTrue="1">
      <formula>LEN(TRIM(V75))=0</formula>
    </cfRule>
  </conditionalFormatting>
  <conditionalFormatting sqref="V75">
    <cfRule type="expression" dxfId="422" priority="455" stopIfTrue="1">
      <formula>LEN(TRIM(V75))=0</formula>
    </cfRule>
  </conditionalFormatting>
  <conditionalFormatting sqref="V75">
    <cfRule type="colorScale" priority="456">
      <colorScale>
        <cfvo type="min"/>
        <cfvo type="max"/>
        <color rgb="FFFF7128"/>
        <color rgb="FFFFEF9C"/>
      </colorScale>
    </cfRule>
  </conditionalFormatting>
  <conditionalFormatting sqref="X75">
    <cfRule type="cellIs" dxfId="421" priority="439" stopIfTrue="1" operator="equal">
      <formula>$P$6</formula>
    </cfRule>
    <cfRule type="cellIs" dxfId="420" priority="440" stopIfTrue="1" operator="equal">
      <formula>$P$4</formula>
    </cfRule>
    <cfRule type="cellIs" dxfId="419" priority="441" stopIfTrue="1" operator="equal">
      <formula>$P$8</formula>
    </cfRule>
  </conditionalFormatting>
  <conditionalFormatting sqref="X75">
    <cfRule type="expression" dxfId="418" priority="442" stopIfTrue="1">
      <formula>LEN(TRIM(X75))=0</formula>
    </cfRule>
    <cfRule type="cellIs" dxfId="417" priority="443" stopIfTrue="1" operator="equal">
      <formula>" "</formula>
    </cfRule>
    <cfRule type="cellIs" dxfId="416" priority="444" stopIfTrue="1" operator="lessThan">
      <formula>19</formula>
    </cfRule>
  </conditionalFormatting>
  <conditionalFormatting sqref="X75">
    <cfRule type="expression" dxfId="415" priority="445" stopIfTrue="1">
      <formula>LEN(TRIM(X75))=0</formula>
    </cfRule>
  </conditionalFormatting>
  <conditionalFormatting sqref="X75">
    <cfRule type="expression" dxfId="414" priority="446" stopIfTrue="1">
      <formula>LEN(TRIM(X75))=0</formula>
    </cfRule>
  </conditionalFormatting>
  <conditionalFormatting sqref="X75">
    <cfRule type="colorScale" priority="447">
      <colorScale>
        <cfvo type="min"/>
        <cfvo type="max"/>
        <color rgb="FFFF7128"/>
        <color rgb="FFFFEF9C"/>
      </colorScale>
    </cfRule>
  </conditionalFormatting>
  <conditionalFormatting sqref="X78">
    <cfRule type="cellIs" dxfId="413" priority="431" stopIfTrue="1" operator="equal">
      <formula>$P$6</formula>
    </cfRule>
    <cfRule type="cellIs" dxfId="412" priority="432" stopIfTrue="1" operator="equal">
      <formula>$P$4</formula>
    </cfRule>
    <cfRule type="cellIs" dxfId="411" priority="433" stopIfTrue="1" operator="equal">
      <formula>$P$8</formula>
    </cfRule>
  </conditionalFormatting>
  <conditionalFormatting sqref="X78">
    <cfRule type="expression" dxfId="410" priority="434" stopIfTrue="1">
      <formula>LEN(TRIM(X78))=0</formula>
    </cfRule>
    <cfRule type="cellIs" dxfId="409" priority="435" stopIfTrue="1" operator="equal">
      <formula>" "</formula>
    </cfRule>
    <cfRule type="cellIs" dxfId="408" priority="436" stopIfTrue="1" operator="lessThan">
      <formula>19</formula>
    </cfRule>
  </conditionalFormatting>
  <conditionalFormatting sqref="X78">
    <cfRule type="colorScale" priority="430">
      <colorScale>
        <cfvo type="min"/>
        <cfvo type="max"/>
        <color rgb="FFFF7128"/>
        <color rgb="FFFFEF9C"/>
      </colorScale>
    </cfRule>
  </conditionalFormatting>
  <conditionalFormatting sqref="X78">
    <cfRule type="expression" dxfId="407" priority="437" stopIfTrue="1">
      <formula>LEN(TRIM(X78))=0</formula>
    </cfRule>
  </conditionalFormatting>
  <conditionalFormatting sqref="X78">
    <cfRule type="expression" dxfId="406" priority="438" stopIfTrue="1">
      <formula>LEN(TRIM(X78))=0</formula>
    </cfRule>
  </conditionalFormatting>
  <conditionalFormatting sqref="Z17">
    <cfRule type="cellIs" dxfId="405" priority="421" stopIfTrue="1" operator="equal">
      <formula>$P$6</formula>
    </cfRule>
    <cfRule type="cellIs" dxfId="404" priority="422" stopIfTrue="1" operator="equal">
      <formula>$P$4</formula>
    </cfRule>
    <cfRule type="cellIs" dxfId="403" priority="423" stopIfTrue="1" operator="equal">
      <formula>$P$8</formula>
    </cfRule>
  </conditionalFormatting>
  <conditionalFormatting sqref="Z17">
    <cfRule type="expression" dxfId="402" priority="424" stopIfTrue="1">
      <formula>LEN(TRIM(Z17))=0</formula>
    </cfRule>
    <cfRule type="cellIs" dxfId="401" priority="425" stopIfTrue="1" operator="equal">
      <formula>" "</formula>
    </cfRule>
    <cfRule type="cellIs" dxfId="400" priority="426" stopIfTrue="1" operator="lessThan">
      <formula>19</formula>
    </cfRule>
  </conditionalFormatting>
  <conditionalFormatting sqref="Z17">
    <cfRule type="expression" dxfId="399" priority="427" stopIfTrue="1">
      <formula>LEN(TRIM(Z17))=0</formula>
    </cfRule>
  </conditionalFormatting>
  <conditionalFormatting sqref="Z17">
    <cfRule type="expression" dxfId="398" priority="428" stopIfTrue="1">
      <formula>LEN(TRIM(Z17))=0</formula>
    </cfRule>
  </conditionalFormatting>
  <conditionalFormatting sqref="Z17">
    <cfRule type="colorScale" priority="429">
      <colorScale>
        <cfvo type="min"/>
        <cfvo type="max"/>
        <color rgb="FFFF7128"/>
        <color rgb="FFFFEF9C"/>
      </colorScale>
    </cfRule>
  </conditionalFormatting>
  <conditionalFormatting sqref="Z18">
    <cfRule type="cellIs" dxfId="397" priority="399" stopIfTrue="1" operator="equal">
      <formula>$P$6</formula>
    </cfRule>
    <cfRule type="cellIs" dxfId="396" priority="400" stopIfTrue="1" operator="equal">
      <formula>$P$4</formula>
    </cfRule>
    <cfRule type="cellIs" dxfId="395" priority="401" stopIfTrue="1" operator="equal">
      <formula>$P$8</formula>
    </cfRule>
  </conditionalFormatting>
  <conditionalFormatting sqref="Z18">
    <cfRule type="cellIs" dxfId="394" priority="402" stopIfTrue="1" operator="lessThan">
      <formula>19</formula>
    </cfRule>
    <cfRule type="cellIs" dxfId="393" priority="403" stopIfTrue="1" operator="between">
      <formula>49</formula>
      <formula>20</formula>
    </cfRule>
    <cfRule type="cellIs" dxfId="392" priority="404" stopIfTrue="1" operator="greaterThan">
      <formula>50</formula>
    </cfRule>
  </conditionalFormatting>
  <conditionalFormatting sqref="Z18">
    <cfRule type="expression" dxfId="391" priority="405" stopIfTrue="1">
      <formula>LEN(TRIM(Z18))=0</formula>
    </cfRule>
    <cfRule type="cellIs" dxfId="390" priority="406" stopIfTrue="1" operator="equal">
      <formula>" "</formula>
    </cfRule>
    <cfRule type="cellIs" dxfId="389" priority="407" stopIfTrue="1" operator="lessThan">
      <formula>19</formula>
    </cfRule>
  </conditionalFormatting>
  <conditionalFormatting sqref="Z18">
    <cfRule type="expression" dxfId="388" priority="408" stopIfTrue="1">
      <formula>LEN(TRIM(Z18))=0</formula>
    </cfRule>
    <cfRule type="cellIs" dxfId="387" priority="409" stopIfTrue="1" operator="equal">
      <formula>" "</formula>
    </cfRule>
    <cfRule type="cellIs" dxfId="386" priority="410" stopIfTrue="1" operator="lessThan">
      <formula>19</formula>
    </cfRule>
  </conditionalFormatting>
  <conditionalFormatting sqref="Z18">
    <cfRule type="expression" dxfId="385" priority="411" stopIfTrue="1">
      <formula>LEN(TRIM(Z18))=0</formula>
    </cfRule>
    <cfRule type="cellIs" dxfId="384" priority="412" stopIfTrue="1" operator="equal">
      <formula>" "</formula>
    </cfRule>
    <cfRule type="cellIs" dxfId="383" priority="413" stopIfTrue="1" operator="lessThan">
      <formula>19</formula>
    </cfRule>
  </conditionalFormatting>
  <conditionalFormatting sqref="Z18">
    <cfRule type="expression" dxfId="382" priority="414" stopIfTrue="1">
      <formula>LEN(TRIM(Z18))=0</formula>
    </cfRule>
    <cfRule type="cellIs" dxfId="381" priority="415" stopIfTrue="1" operator="equal">
      <formula>" "</formula>
    </cfRule>
    <cfRule type="cellIs" dxfId="380" priority="416" stopIfTrue="1" operator="lessThan">
      <formula>19</formula>
    </cfRule>
  </conditionalFormatting>
  <conditionalFormatting sqref="Z18">
    <cfRule type="expression" dxfId="379" priority="396" stopIfTrue="1">
      <formula>LEN(TRIM(Z18))=0</formula>
    </cfRule>
    <cfRule type="cellIs" dxfId="378" priority="397" stopIfTrue="1" operator="equal">
      <formula>" "</formula>
    </cfRule>
    <cfRule type="cellIs" dxfId="377" priority="398" stopIfTrue="1" operator="lessThan">
      <formula>19</formula>
    </cfRule>
  </conditionalFormatting>
  <conditionalFormatting sqref="Z18">
    <cfRule type="expression" dxfId="376" priority="417" stopIfTrue="1">
      <formula>LEN(TRIM(Z18))=0</formula>
    </cfRule>
  </conditionalFormatting>
  <conditionalFormatting sqref="Z18">
    <cfRule type="expression" dxfId="375" priority="392" stopIfTrue="1">
      <formula>LEN(TRIM(Z18))=0</formula>
    </cfRule>
    <cfRule type="cellIs" dxfId="374" priority="393" stopIfTrue="1" operator="equal">
      <formula>" "</formula>
    </cfRule>
    <cfRule type="cellIs" dxfId="373" priority="394" stopIfTrue="1" operator="lessThan">
      <formula>19</formula>
    </cfRule>
  </conditionalFormatting>
  <conditionalFormatting sqref="Z18">
    <cfRule type="expression" dxfId="372" priority="395" stopIfTrue="1">
      <formula>LEN(TRIM(Z18))=0</formula>
    </cfRule>
  </conditionalFormatting>
  <conditionalFormatting sqref="Z18">
    <cfRule type="expression" dxfId="371" priority="418" stopIfTrue="1">
      <formula>LEN(TRIM(Z18))=0</formula>
    </cfRule>
  </conditionalFormatting>
  <conditionalFormatting sqref="Z18">
    <cfRule type="expression" dxfId="370" priority="388" stopIfTrue="1">
      <formula>LEN(TRIM(Z18))=0</formula>
    </cfRule>
    <cfRule type="cellIs" dxfId="369" priority="389" stopIfTrue="1" operator="equal">
      <formula>" "</formula>
    </cfRule>
    <cfRule type="cellIs" dxfId="368" priority="390" stopIfTrue="1" operator="lessThan">
      <formula>19</formula>
    </cfRule>
  </conditionalFormatting>
  <conditionalFormatting sqref="Z18">
    <cfRule type="expression" dxfId="367" priority="391" stopIfTrue="1">
      <formula>LEN(TRIM(Z18))=0</formula>
    </cfRule>
  </conditionalFormatting>
  <conditionalFormatting sqref="Z18">
    <cfRule type="expression" dxfId="366" priority="419" stopIfTrue="1">
      <formula>LEN(TRIM(Z18))=0</formula>
    </cfRule>
  </conditionalFormatting>
  <conditionalFormatting sqref="Z18">
    <cfRule type="colorScale" priority="420">
      <colorScale>
        <cfvo type="min"/>
        <cfvo type="max"/>
        <color rgb="FFFF7128"/>
        <color rgb="FFFFEF9C"/>
      </colorScale>
    </cfRule>
  </conditionalFormatting>
  <conditionalFormatting sqref="Z22">
    <cfRule type="cellIs" dxfId="365" priority="366" stopIfTrue="1" operator="equal">
      <formula>$P$6</formula>
    </cfRule>
    <cfRule type="cellIs" dxfId="364" priority="367" stopIfTrue="1" operator="equal">
      <formula>$P$4</formula>
    </cfRule>
    <cfRule type="cellIs" dxfId="363" priority="368" stopIfTrue="1" operator="equal">
      <formula>$P$8</formula>
    </cfRule>
  </conditionalFormatting>
  <conditionalFormatting sqref="Z22">
    <cfRule type="cellIs" dxfId="362" priority="369" stopIfTrue="1" operator="lessThan">
      <formula>19</formula>
    </cfRule>
    <cfRule type="cellIs" dxfId="361" priority="370" stopIfTrue="1" operator="between">
      <formula>49</formula>
      <formula>20</formula>
    </cfRule>
    <cfRule type="cellIs" dxfId="360" priority="371" stopIfTrue="1" operator="greaterThan">
      <formula>50</formula>
    </cfRule>
  </conditionalFormatting>
  <conditionalFormatting sqref="Z22">
    <cfRule type="expression" dxfId="359" priority="372" stopIfTrue="1">
      <formula>LEN(TRIM(Z22))=0</formula>
    </cfRule>
    <cfRule type="cellIs" dxfId="358" priority="373" stopIfTrue="1" operator="equal">
      <formula>" "</formula>
    </cfRule>
    <cfRule type="cellIs" dxfId="357" priority="374" stopIfTrue="1" operator="lessThan">
      <formula>19</formula>
    </cfRule>
  </conditionalFormatting>
  <conditionalFormatting sqref="Z22">
    <cfRule type="expression" dxfId="356" priority="375" stopIfTrue="1">
      <formula>LEN(TRIM(Z22))=0</formula>
    </cfRule>
    <cfRule type="cellIs" dxfId="355" priority="376" stopIfTrue="1" operator="equal">
      <formula>" "</formula>
    </cfRule>
    <cfRule type="cellIs" dxfId="354" priority="377" stopIfTrue="1" operator="lessThan">
      <formula>19</formula>
    </cfRule>
  </conditionalFormatting>
  <conditionalFormatting sqref="Z22">
    <cfRule type="expression" dxfId="353" priority="378" stopIfTrue="1">
      <formula>LEN(TRIM(Z22))=0</formula>
    </cfRule>
    <cfRule type="cellIs" dxfId="352" priority="379" stopIfTrue="1" operator="equal">
      <formula>" "</formula>
    </cfRule>
    <cfRule type="cellIs" dxfId="351" priority="380" stopIfTrue="1" operator="lessThan">
      <formula>19</formula>
    </cfRule>
  </conditionalFormatting>
  <conditionalFormatting sqref="Z22">
    <cfRule type="expression" dxfId="350" priority="381" stopIfTrue="1">
      <formula>LEN(TRIM(Z22))=0</formula>
    </cfRule>
    <cfRule type="cellIs" dxfId="349" priority="382" stopIfTrue="1" operator="equal">
      <formula>" "</formula>
    </cfRule>
    <cfRule type="cellIs" dxfId="348" priority="383" stopIfTrue="1" operator="lessThan">
      <formula>19</formula>
    </cfRule>
  </conditionalFormatting>
  <conditionalFormatting sqref="Z22">
    <cfRule type="expression" dxfId="347" priority="363" stopIfTrue="1">
      <formula>LEN(TRIM(Z22))=0</formula>
    </cfRule>
    <cfRule type="cellIs" dxfId="346" priority="364" stopIfTrue="1" operator="equal">
      <formula>" "</formula>
    </cfRule>
    <cfRule type="cellIs" dxfId="345" priority="365" stopIfTrue="1" operator="lessThan">
      <formula>19</formula>
    </cfRule>
  </conditionalFormatting>
  <conditionalFormatting sqref="Z22">
    <cfRule type="expression" dxfId="344" priority="384" stopIfTrue="1">
      <formula>LEN(TRIM(Z22))=0</formula>
    </cfRule>
  </conditionalFormatting>
  <conditionalFormatting sqref="Z22">
    <cfRule type="expression" dxfId="343" priority="359" stopIfTrue="1">
      <formula>LEN(TRIM(Z22))=0</formula>
    </cfRule>
    <cfRule type="cellIs" dxfId="342" priority="360" stopIfTrue="1" operator="equal">
      <formula>" "</formula>
    </cfRule>
    <cfRule type="cellIs" dxfId="341" priority="361" stopIfTrue="1" operator="lessThan">
      <formula>19</formula>
    </cfRule>
  </conditionalFormatting>
  <conditionalFormatting sqref="Z22">
    <cfRule type="expression" dxfId="340" priority="362" stopIfTrue="1">
      <formula>LEN(TRIM(Z22))=0</formula>
    </cfRule>
  </conditionalFormatting>
  <conditionalFormatting sqref="Z22">
    <cfRule type="expression" dxfId="339" priority="385" stopIfTrue="1">
      <formula>LEN(TRIM(Z22))=0</formula>
    </cfRule>
  </conditionalFormatting>
  <conditionalFormatting sqref="Z22">
    <cfRule type="expression" dxfId="338" priority="355" stopIfTrue="1">
      <formula>LEN(TRIM(Z22))=0</formula>
    </cfRule>
    <cfRule type="cellIs" dxfId="337" priority="356" stopIfTrue="1" operator="equal">
      <formula>" "</formula>
    </cfRule>
    <cfRule type="cellIs" dxfId="336" priority="357" stopIfTrue="1" operator="lessThan">
      <formula>19</formula>
    </cfRule>
  </conditionalFormatting>
  <conditionalFormatting sqref="Z22">
    <cfRule type="expression" dxfId="335" priority="358" stopIfTrue="1">
      <formula>LEN(TRIM(Z22))=0</formula>
    </cfRule>
  </conditionalFormatting>
  <conditionalFormatting sqref="Z22">
    <cfRule type="expression" dxfId="334" priority="386" stopIfTrue="1">
      <formula>LEN(TRIM(Z22))=0</formula>
    </cfRule>
  </conditionalFormatting>
  <conditionalFormatting sqref="Z22">
    <cfRule type="colorScale" priority="387">
      <colorScale>
        <cfvo type="min"/>
        <cfvo type="max"/>
        <color rgb="FFFF7128"/>
        <color rgb="FFFFEF9C"/>
      </colorScale>
    </cfRule>
  </conditionalFormatting>
  <conditionalFormatting sqref="Z23">
    <cfRule type="cellIs" dxfId="333" priority="347" stopIfTrue="1" operator="equal">
      <formula>$P$6</formula>
    </cfRule>
    <cfRule type="cellIs" dxfId="332" priority="348" stopIfTrue="1" operator="equal">
      <formula>$P$4</formula>
    </cfRule>
    <cfRule type="cellIs" dxfId="331" priority="349" stopIfTrue="1" operator="equal">
      <formula>$P$8</formula>
    </cfRule>
  </conditionalFormatting>
  <conditionalFormatting sqref="Z23">
    <cfRule type="expression" dxfId="330" priority="350" stopIfTrue="1">
      <formula>LEN(TRIM(Z23))=0</formula>
    </cfRule>
    <cfRule type="cellIs" dxfId="329" priority="351" stopIfTrue="1" operator="equal">
      <formula>" "</formula>
    </cfRule>
    <cfRule type="cellIs" dxfId="328" priority="352" stopIfTrue="1" operator="lessThan">
      <formula>19</formula>
    </cfRule>
  </conditionalFormatting>
  <conditionalFormatting sqref="Z23">
    <cfRule type="colorScale" priority="346">
      <colorScale>
        <cfvo type="min"/>
        <cfvo type="max"/>
        <color rgb="FFFF7128"/>
        <color rgb="FFFFEF9C"/>
      </colorScale>
    </cfRule>
  </conditionalFormatting>
  <conditionalFormatting sqref="Z23">
    <cfRule type="expression" dxfId="327" priority="353" stopIfTrue="1">
      <formula>LEN(TRIM(Z23))=0</formula>
    </cfRule>
  </conditionalFormatting>
  <conditionalFormatting sqref="Z23">
    <cfRule type="expression" dxfId="326" priority="354" stopIfTrue="1">
      <formula>LEN(TRIM(Z23))=0</formula>
    </cfRule>
  </conditionalFormatting>
  <conditionalFormatting sqref="Z24:Z25">
    <cfRule type="expression" dxfId="325" priority="317" stopIfTrue="1">
      <formula>LEN(TRIM(Z24))=0</formula>
    </cfRule>
    <cfRule type="cellIs" dxfId="324" priority="318" stopIfTrue="1" operator="equal">
      <formula>" "</formula>
    </cfRule>
    <cfRule type="cellIs" dxfId="323" priority="319" stopIfTrue="1" operator="lessThan">
      <formula>19</formula>
    </cfRule>
  </conditionalFormatting>
  <conditionalFormatting sqref="Z24:Z25">
    <cfRule type="expression" dxfId="322" priority="320" stopIfTrue="1">
      <formula>LEN(TRIM(Z24))=0</formula>
    </cfRule>
  </conditionalFormatting>
  <conditionalFormatting sqref="Z24:Z25">
    <cfRule type="cellIs" dxfId="321" priority="324" stopIfTrue="1" operator="equal">
      <formula>$P$6</formula>
    </cfRule>
    <cfRule type="cellIs" dxfId="320" priority="325" stopIfTrue="1" operator="equal">
      <formula>$P$4</formula>
    </cfRule>
    <cfRule type="cellIs" dxfId="319" priority="326" stopIfTrue="1" operator="equal">
      <formula>$P$8</formula>
    </cfRule>
  </conditionalFormatting>
  <conditionalFormatting sqref="Z24:Z25">
    <cfRule type="cellIs" dxfId="318" priority="327" stopIfTrue="1" operator="lessThan">
      <formula>19</formula>
    </cfRule>
    <cfRule type="cellIs" dxfId="317" priority="328" stopIfTrue="1" operator="between">
      <formula>49</formula>
      <formula>20</formula>
    </cfRule>
    <cfRule type="cellIs" dxfId="316" priority="329" stopIfTrue="1" operator="greaterThan">
      <formula>50</formula>
    </cfRule>
  </conditionalFormatting>
  <conditionalFormatting sqref="Z24:Z25">
    <cfRule type="expression" dxfId="315" priority="330" stopIfTrue="1">
      <formula>LEN(TRIM(Z24))=0</formula>
    </cfRule>
    <cfRule type="cellIs" dxfId="314" priority="331" stopIfTrue="1" operator="equal">
      <formula>" "</formula>
    </cfRule>
    <cfRule type="cellIs" dxfId="313" priority="332" stopIfTrue="1" operator="lessThan">
      <formula>19</formula>
    </cfRule>
  </conditionalFormatting>
  <conditionalFormatting sqref="Z24:Z25">
    <cfRule type="expression" dxfId="312" priority="333" stopIfTrue="1">
      <formula>LEN(TRIM(Z24))=0</formula>
    </cfRule>
    <cfRule type="cellIs" dxfId="311" priority="334" stopIfTrue="1" operator="equal">
      <formula>" "</formula>
    </cfRule>
    <cfRule type="cellIs" dxfId="310" priority="335" stopIfTrue="1" operator="lessThan">
      <formula>19</formula>
    </cfRule>
  </conditionalFormatting>
  <conditionalFormatting sqref="Z24:Z25">
    <cfRule type="expression" dxfId="309" priority="336" stopIfTrue="1">
      <formula>LEN(TRIM(Z24))=0</formula>
    </cfRule>
    <cfRule type="cellIs" dxfId="308" priority="337" stopIfTrue="1" operator="equal">
      <formula>" "</formula>
    </cfRule>
    <cfRule type="cellIs" dxfId="307" priority="338" stopIfTrue="1" operator="lessThan">
      <formula>19</formula>
    </cfRule>
  </conditionalFormatting>
  <conditionalFormatting sqref="Z24:Z25">
    <cfRule type="expression" dxfId="306" priority="339" stopIfTrue="1">
      <formula>LEN(TRIM(Z24))=0</formula>
    </cfRule>
    <cfRule type="cellIs" dxfId="305" priority="340" stopIfTrue="1" operator="equal">
      <formula>" "</formula>
    </cfRule>
    <cfRule type="cellIs" dxfId="304" priority="341" stopIfTrue="1" operator="lessThan">
      <formula>19</formula>
    </cfRule>
  </conditionalFormatting>
  <conditionalFormatting sqref="Z24:Z25">
    <cfRule type="expression" dxfId="303" priority="321" stopIfTrue="1">
      <formula>LEN(TRIM(Z24))=0</formula>
    </cfRule>
    <cfRule type="cellIs" dxfId="302" priority="322" stopIfTrue="1" operator="equal">
      <formula>" "</formula>
    </cfRule>
    <cfRule type="cellIs" dxfId="301" priority="323" stopIfTrue="1" operator="lessThan">
      <formula>19</formula>
    </cfRule>
  </conditionalFormatting>
  <conditionalFormatting sqref="Z24:Z25">
    <cfRule type="expression" dxfId="300" priority="342" stopIfTrue="1">
      <formula>LEN(TRIM(Z24))=0</formula>
    </cfRule>
  </conditionalFormatting>
  <conditionalFormatting sqref="Z24:Z25">
    <cfRule type="expression" dxfId="299" priority="343" stopIfTrue="1">
      <formula>LEN(TRIM(Z24))=0</formula>
    </cfRule>
  </conditionalFormatting>
  <conditionalFormatting sqref="Z24:Z25">
    <cfRule type="expression" dxfId="298" priority="313" stopIfTrue="1">
      <formula>LEN(TRIM(Z24))=0</formula>
    </cfRule>
    <cfRule type="cellIs" dxfId="297" priority="314" stopIfTrue="1" operator="equal">
      <formula>" "</formula>
    </cfRule>
    <cfRule type="cellIs" dxfId="296" priority="315" stopIfTrue="1" operator="lessThan">
      <formula>19</formula>
    </cfRule>
  </conditionalFormatting>
  <conditionalFormatting sqref="Z24:Z25">
    <cfRule type="expression" dxfId="295" priority="316" stopIfTrue="1">
      <formula>LEN(TRIM(Z24))=0</formula>
    </cfRule>
  </conditionalFormatting>
  <conditionalFormatting sqref="Z24:Z25">
    <cfRule type="expression" dxfId="294" priority="344" stopIfTrue="1">
      <formula>LEN(TRIM(Z24))=0</formula>
    </cfRule>
  </conditionalFormatting>
  <conditionalFormatting sqref="Z24:Z25">
    <cfRule type="expression" dxfId="293" priority="308" stopIfTrue="1">
      <formula>LEN(TRIM(Z24))=0</formula>
    </cfRule>
    <cfRule type="cellIs" dxfId="292" priority="309" stopIfTrue="1" operator="equal">
      <formula>" "</formula>
    </cfRule>
    <cfRule type="cellIs" dxfId="291" priority="310" stopIfTrue="1" operator="lessThan">
      <formula>19</formula>
    </cfRule>
  </conditionalFormatting>
  <conditionalFormatting sqref="Z24:Z25">
    <cfRule type="colorScale" priority="307">
      <colorScale>
        <cfvo type="min"/>
        <cfvo type="max"/>
        <color rgb="FFFF7128"/>
        <color rgb="FFFFEF9C"/>
      </colorScale>
    </cfRule>
  </conditionalFormatting>
  <conditionalFormatting sqref="Z24:Z25">
    <cfRule type="expression" dxfId="290" priority="311" stopIfTrue="1">
      <formula>LEN(TRIM(Z24))=0</formula>
    </cfRule>
  </conditionalFormatting>
  <conditionalFormatting sqref="Z24:Z25">
    <cfRule type="expression" dxfId="289" priority="312" stopIfTrue="1">
      <formula>LEN(TRIM(Z24))=0</formula>
    </cfRule>
  </conditionalFormatting>
  <conditionalFormatting sqref="Z24:Z25">
    <cfRule type="colorScale" priority="345">
      <colorScale>
        <cfvo type="min"/>
        <cfvo type="max"/>
        <color rgb="FFFF7128"/>
        <color rgb="FFFFEF9C"/>
      </colorScale>
    </cfRule>
  </conditionalFormatting>
  <conditionalFormatting sqref="Z26">
    <cfRule type="expression" dxfId="288" priority="278" stopIfTrue="1">
      <formula>LEN(TRIM(Z26))=0</formula>
    </cfRule>
    <cfRule type="cellIs" dxfId="287" priority="279" stopIfTrue="1" operator="equal">
      <formula>" "</formula>
    </cfRule>
    <cfRule type="cellIs" dxfId="286" priority="280" stopIfTrue="1" operator="lessThan">
      <formula>19</formula>
    </cfRule>
  </conditionalFormatting>
  <conditionalFormatting sqref="Z26">
    <cfRule type="expression" dxfId="285" priority="281" stopIfTrue="1">
      <formula>LEN(TRIM(Z26))=0</formula>
    </cfRule>
  </conditionalFormatting>
  <conditionalFormatting sqref="Z26">
    <cfRule type="cellIs" dxfId="284" priority="285" stopIfTrue="1" operator="equal">
      <formula>$P$6</formula>
    </cfRule>
    <cfRule type="cellIs" dxfId="283" priority="286" stopIfTrue="1" operator="equal">
      <formula>$P$4</formula>
    </cfRule>
    <cfRule type="cellIs" dxfId="282" priority="287" stopIfTrue="1" operator="equal">
      <formula>$P$8</formula>
    </cfRule>
  </conditionalFormatting>
  <conditionalFormatting sqref="Z26">
    <cfRule type="cellIs" dxfId="281" priority="288" stopIfTrue="1" operator="lessThan">
      <formula>19</formula>
    </cfRule>
    <cfRule type="cellIs" dxfId="280" priority="289" stopIfTrue="1" operator="between">
      <formula>49</formula>
      <formula>20</formula>
    </cfRule>
    <cfRule type="cellIs" dxfId="279" priority="290" stopIfTrue="1" operator="greaterThan">
      <formula>50</formula>
    </cfRule>
  </conditionalFormatting>
  <conditionalFormatting sqref="Z26">
    <cfRule type="expression" dxfId="278" priority="291" stopIfTrue="1">
      <formula>LEN(TRIM(Z26))=0</formula>
    </cfRule>
    <cfRule type="cellIs" dxfId="277" priority="292" stopIfTrue="1" operator="equal">
      <formula>" "</formula>
    </cfRule>
    <cfRule type="cellIs" dxfId="276" priority="293" stopIfTrue="1" operator="lessThan">
      <formula>19</formula>
    </cfRule>
  </conditionalFormatting>
  <conditionalFormatting sqref="Z26">
    <cfRule type="expression" dxfId="275" priority="294" stopIfTrue="1">
      <formula>LEN(TRIM(Z26))=0</formula>
    </cfRule>
    <cfRule type="cellIs" dxfId="274" priority="295" stopIfTrue="1" operator="equal">
      <formula>" "</formula>
    </cfRule>
    <cfRule type="cellIs" dxfId="273" priority="296" stopIfTrue="1" operator="lessThan">
      <formula>19</formula>
    </cfRule>
  </conditionalFormatting>
  <conditionalFormatting sqref="Z26">
    <cfRule type="expression" dxfId="272" priority="297" stopIfTrue="1">
      <formula>LEN(TRIM(Z26))=0</formula>
    </cfRule>
    <cfRule type="cellIs" dxfId="271" priority="298" stopIfTrue="1" operator="equal">
      <formula>" "</formula>
    </cfRule>
    <cfRule type="cellIs" dxfId="270" priority="299" stopIfTrue="1" operator="lessThan">
      <formula>19</formula>
    </cfRule>
  </conditionalFormatting>
  <conditionalFormatting sqref="Z26">
    <cfRule type="expression" dxfId="269" priority="300" stopIfTrue="1">
      <formula>LEN(TRIM(Z26))=0</formula>
    </cfRule>
    <cfRule type="cellIs" dxfId="268" priority="301" stopIfTrue="1" operator="equal">
      <formula>" "</formula>
    </cfRule>
    <cfRule type="cellIs" dxfId="267" priority="302" stopIfTrue="1" operator="lessThan">
      <formula>19</formula>
    </cfRule>
  </conditionalFormatting>
  <conditionalFormatting sqref="Z26">
    <cfRule type="expression" dxfId="266" priority="282" stopIfTrue="1">
      <formula>LEN(TRIM(Z26))=0</formula>
    </cfRule>
    <cfRule type="cellIs" dxfId="265" priority="283" stopIfTrue="1" operator="equal">
      <formula>" "</formula>
    </cfRule>
    <cfRule type="cellIs" dxfId="264" priority="284" stopIfTrue="1" operator="lessThan">
      <formula>19</formula>
    </cfRule>
  </conditionalFormatting>
  <conditionalFormatting sqref="Z26">
    <cfRule type="expression" dxfId="263" priority="303" stopIfTrue="1">
      <formula>LEN(TRIM(Z26))=0</formula>
    </cfRule>
  </conditionalFormatting>
  <conditionalFormatting sqref="Z26">
    <cfRule type="expression" dxfId="262" priority="304" stopIfTrue="1">
      <formula>LEN(TRIM(Z26))=0</formula>
    </cfRule>
  </conditionalFormatting>
  <conditionalFormatting sqref="Z26">
    <cfRule type="expression" dxfId="261" priority="274" stopIfTrue="1">
      <formula>LEN(TRIM(Z26))=0</formula>
    </cfRule>
    <cfRule type="cellIs" dxfId="260" priority="275" stopIfTrue="1" operator="equal">
      <formula>" "</formula>
    </cfRule>
    <cfRule type="cellIs" dxfId="259" priority="276" stopIfTrue="1" operator="lessThan">
      <formula>19</formula>
    </cfRule>
  </conditionalFormatting>
  <conditionalFormatting sqref="Z26">
    <cfRule type="expression" dxfId="258" priority="277" stopIfTrue="1">
      <formula>LEN(TRIM(Z26))=0</formula>
    </cfRule>
  </conditionalFormatting>
  <conditionalFormatting sqref="Z26">
    <cfRule type="expression" dxfId="257" priority="305" stopIfTrue="1">
      <formula>LEN(TRIM(Z26))=0</formula>
    </cfRule>
  </conditionalFormatting>
  <conditionalFormatting sqref="Z26">
    <cfRule type="expression" dxfId="256" priority="269" stopIfTrue="1">
      <formula>LEN(TRIM(Z26))=0</formula>
    </cfRule>
    <cfRule type="cellIs" dxfId="255" priority="270" stopIfTrue="1" operator="equal">
      <formula>" "</formula>
    </cfRule>
    <cfRule type="cellIs" dxfId="254" priority="271" stopIfTrue="1" operator="lessThan">
      <formula>19</formula>
    </cfRule>
  </conditionalFormatting>
  <conditionalFormatting sqref="Z26">
    <cfRule type="colorScale" priority="268">
      <colorScale>
        <cfvo type="min"/>
        <cfvo type="max"/>
        <color rgb="FFFF7128"/>
        <color rgb="FFFFEF9C"/>
      </colorScale>
    </cfRule>
  </conditionalFormatting>
  <conditionalFormatting sqref="Z26">
    <cfRule type="expression" dxfId="253" priority="272" stopIfTrue="1">
      <formula>LEN(TRIM(Z26))=0</formula>
    </cfRule>
  </conditionalFormatting>
  <conditionalFormatting sqref="Z26">
    <cfRule type="expression" dxfId="252" priority="273" stopIfTrue="1">
      <formula>LEN(TRIM(Z26))=0</formula>
    </cfRule>
  </conditionalFormatting>
  <conditionalFormatting sqref="Z26">
    <cfRule type="colorScale" priority="306">
      <colorScale>
        <cfvo type="min"/>
        <cfvo type="max"/>
        <color rgb="FFFF7128"/>
        <color rgb="FFFFEF9C"/>
      </colorScale>
    </cfRule>
  </conditionalFormatting>
  <conditionalFormatting sqref="Z27">
    <cfRule type="expression" dxfId="251" priority="239" stopIfTrue="1">
      <formula>LEN(TRIM(Z27))=0</formula>
    </cfRule>
    <cfRule type="cellIs" dxfId="250" priority="240" stopIfTrue="1" operator="equal">
      <formula>" "</formula>
    </cfRule>
    <cfRule type="cellIs" dxfId="249" priority="241" stopIfTrue="1" operator="lessThan">
      <formula>19</formula>
    </cfRule>
  </conditionalFormatting>
  <conditionalFormatting sqref="Z27">
    <cfRule type="expression" dxfId="248" priority="242" stopIfTrue="1">
      <formula>LEN(TRIM(Z27))=0</formula>
    </cfRule>
  </conditionalFormatting>
  <conditionalFormatting sqref="Z27">
    <cfRule type="cellIs" dxfId="247" priority="246" stopIfTrue="1" operator="equal">
      <formula>$P$6</formula>
    </cfRule>
    <cfRule type="cellIs" dxfId="246" priority="247" stopIfTrue="1" operator="equal">
      <formula>$P$4</formula>
    </cfRule>
    <cfRule type="cellIs" dxfId="245" priority="248" stopIfTrue="1" operator="equal">
      <formula>$P$8</formula>
    </cfRule>
  </conditionalFormatting>
  <conditionalFormatting sqref="Z27">
    <cfRule type="cellIs" dxfId="244" priority="249" stopIfTrue="1" operator="lessThan">
      <formula>19</formula>
    </cfRule>
    <cfRule type="cellIs" dxfId="243" priority="250" stopIfTrue="1" operator="between">
      <formula>49</formula>
      <formula>20</formula>
    </cfRule>
    <cfRule type="cellIs" dxfId="242" priority="251" stopIfTrue="1" operator="greaterThan">
      <formula>50</formula>
    </cfRule>
  </conditionalFormatting>
  <conditionalFormatting sqref="Z27">
    <cfRule type="expression" dxfId="241" priority="252" stopIfTrue="1">
      <formula>LEN(TRIM(Z27))=0</formula>
    </cfRule>
    <cfRule type="cellIs" dxfId="240" priority="253" stopIfTrue="1" operator="equal">
      <formula>" "</formula>
    </cfRule>
    <cfRule type="cellIs" dxfId="239" priority="254" stopIfTrue="1" operator="lessThan">
      <formula>19</formula>
    </cfRule>
  </conditionalFormatting>
  <conditionalFormatting sqref="Z27">
    <cfRule type="expression" dxfId="238" priority="255" stopIfTrue="1">
      <formula>LEN(TRIM(Z27))=0</formula>
    </cfRule>
    <cfRule type="cellIs" dxfId="237" priority="256" stopIfTrue="1" operator="equal">
      <formula>" "</formula>
    </cfRule>
    <cfRule type="cellIs" dxfId="236" priority="257" stopIfTrue="1" operator="lessThan">
      <formula>19</formula>
    </cfRule>
  </conditionalFormatting>
  <conditionalFormatting sqref="Z27">
    <cfRule type="expression" dxfId="235" priority="258" stopIfTrue="1">
      <formula>LEN(TRIM(Z27))=0</formula>
    </cfRule>
    <cfRule type="cellIs" dxfId="234" priority="259" stopIfTrue="1" operator="equal">
      <formula>" "</formula>
    </cfRule>
    <cfRule type="cellIs" dxfId="233" priority="260" stopIfTrue="1" operator="lessThan">
      <formula>19</formula>
    </cfRule>
  </conditionalFormatting>
  <conditionalFormatting sqref="Z27">
    <cfRule type="expression" dxfId="232" priority="261" stopIfTrue="1">
      <formula>LEN(TRIM(Z27))=0</formula>
    </cfRule>
    <cfRule type="cellIs" dxfId="231" priority="262" stopIfTrue="1" operator="equal">
      <formula>" "</formula>
    </cfRule>
    <cfRule type="cellIs" dxfId="230" priority="263" stopIfTrue="1" operator="lessThan">
      <formula>19</formula>
    </cfRule>
  </conditionalFormatting>
  <conditionalFormatting sqref="Z27">
    <cfRule type="expression" dxfId="229" priority="243" stopIfTrue="1">
      <formula>LEN(TRIM(Z27))=0</formula>
    </cfRule>
    <cfRule type="cellIs" dxfId="228" priority="244" stopIfTrue="1" operator="equal">
      <formula>" "</formula>
    </cfRule>
    <cfRule type="cellIs" dxfId="227" priority="245" stopIfTrue="1" operator="lessThan">
      <formula>19</formula>
    </cfRule>
  </conditionalFormatting>
  <conditionalFormatting sqref="Z27">
    <cfRule type="expression" dxfId="226" priority="264" stopIfTrue="1">
      <formula>LEN(TRIM(Z27))=0</formula>
    </cfRule>
  </conditionalFormatting>
  <conditionalFormatting sqref="Z27">
    <cfRule type="expression" dxfId="225" priority="265" stopIfTrue="1">
      <formula>LEN(TRIM(Z27))=0</formula>
    </cfRule>
  </conditionalFormatting>
  <conditionalFormatting sqref="Z27">
    <cfRule type="expression" dxfId="224" priority="235" stopIfTrue="1">
      <formula>LEN(TRIM(Z27))=0</formula>
    </cfRule>
    <cfRule type="cellIs" dxfId="223" priority="236" stopIfTrue="1" operator="equal">
      <formula>" "</formula>
    </cfRule>
    <cfRule type="cellIs" dxfId="222" priority="237" stopIfTrue="1" operator="lessThan">
      <formula>19</formula>
    </cfRule>
  </conditionalFormatting>
  <conditionalFormatting sqref="Z27">
    <cfRule type="expression" dxfId="221" priority="238" stopIfTrue="1">
      <formula>LEN(TRIM(Z27))=0</formula>
    </cfRule>
  </conditionalFormatting>
  <conditionalFormatting sqref="Z27">
    <cfRule type="expression" dxfId="220" priority="266" stopIfTrue="1">
      <formula>LEN(TRIM(Z27))=0</formula>
    </cfRule>
  </conditionalFormatting>
  <conditionalFormatting sqref="Z27">
    <cfRule type="expression" dxfId="219" priority="230" stopIfTrue="1">
      <formula>LEN(TRIM(Z27))=0</formula>
    </cfRule>
    <cfRule type="cellIs" dxfId="218" priority="231" stopIfTrue="1" operator="equal">
      <formula>" "</formula>
    </cfRule>
    <cfRule type="cellIs" dxfId="217" priority="232" stopIfTrue="1" operator="lessThan">
      <formula>19</formula>
    </cfRule>
  </conditionalFormatting>
  <conditionalFormatting sqref="Z27">
    <cfRule type="colorScale" priority="229">
      <colorScale>
        <cfvo type="min"/>
        <cfvo type="max"/>
        <color rgb="FFFF7128"/>
        <color rgb="FFFFEF9C"/>
      </colorScale>
    </cfRule>
  </conditionalFormatting>
  <conditionalFormatting sqref="Z27">
    <cfRule type="expression" dxfId="216" priority="233" stopIfTrue="1">
      <formula>LEN(TRIM(Z27))=0</formula>
    </cfRule>
  </conditionalFormatting>
  <conditionalFormatting sqref="Z27">
    <cfRule type="expression" dxfId="215" priority="234" stopIfTrue="1">
      <formula>LEN(TRIM(Z27))=0</formula>
    </cfRule>
  </conditionalFormatting>
  <conditionalFormatting sqref="Z27">
    <cfRule type="colorScale" priority="267">
      <colorScale>
        <cfvo type="min"/>
        <cfvo type="max"/>
        <color rgb="FFFF7128"/>
        <color rgb="FFFFEF9C"/>
      </colorScale>
    </cfRule>
  </conditionalFormatting>
  <conditionalFormatting sqref="Z28">
    <cfRule type="expression" dxfId="214" priority="200" stopIfTrue="1">
      <formula>LEN(TRIM(Z28))=0</formula>
    </cfRule>
    <cfRule type="cellIs" dxfId="213" priority="201" stopIfTrue="1" operator="equal">
      <formula>" "</formula>
    </cfRule>
    <cfRule type="cellIs" dxfId="212" priority="202" stopIfTrue="1" operator="lessThan">
      <formula>19</formula>
    </cfRule>
  </conditionalFormatting>
  <conditionalFormatting sqref="Z28">
    <cfRule type="expression" dxfId="211" priority="203" stopIfTrue="1">
      <formula>LEN(TRIM(Z28))=0</formula>
    </cfRule>
  </conditionalFormatting>
  <conditionalFormatting sqref="Z28">
    <cfRule type="cellIs" dxfId="210" priority="207" stopIfTrue="1" operator="equal">
      <formula>$P$6</formula>
    </cfRule>
    <cfRule type="cellIs" dxfId="209" priority="208" stopIfTrue="1" operator="equal">
      <formula>$P$4</formula>
    </cfRule>
    <cfRule type="cellIs" dxfId="208" priority="209" stopIfTrue="1" operator="equal">
      <formula>$P$8</formula>
    </cfRule>
  </conditionalFormatting>
  <conditionalFormatting sqref="Z28">
    <cfRule type="cellIs" dxfId="207" priority="210" stopIfTrue="1" operator="lessThan">
      <formula>19</formula>
    </cfRule>
    <cfRule type="cellIs" dxfId="206" priority="211" stopIfTrue="1" operator="between">
      <formula>49</formula>
      <formula>20</formula>
    </cfRule>
    <cfRule type="cellIs" dxfId="205" priority="212" stopIfTrue="1" operator="greaterThan">
      <formula>50</formula>
    </cfRule>
  </conditionalFormatting>
  <conditionalFormatting sqref="Z28">
    <cfRule type="expression" dxfId="204" priority="213" stopIfTrue="1">
      <formula>LEN(TRIM(Z28))=0</formula>
    </cfRule>
    <cfRule type="cellIs" dxfId="203" priority="214" stopIfTrue="1" operator="equal">
      <formula>" "</formula>
    </cfRule>
    <cfRule type="cellIs" dxfId="202" priority="215" stopIfTrue="1" operator="lessThan">
      <formula>19</formula>
    </cfRule>
  </conditionalFormatting>
  <conditionalFormatting sqref="Z28">
    <cfRule type="expression" dxfId="201" priority="216" stopIfTrue="1">
      <formula>LEN(TRIM(Z28))=0</formula>
    </cfRule>
    <cfRule type="cellIs" dxfId="200" priority="217" stopIfTrue="1" operator="equal">
      <formula>" "</formula>
    </cfRule>
    <cfRule type="cellIs" dxfId="199" priority="218" stopIfTrue="1" operator="lessThan">
      <formula>19</formula>
    </cfRule>
  </conditionalFormatting>
  <conditionalFormatting sqref="Z28">
    <cfRule type="expression" dxfId="198" priority="219" stopIfTrue="1">
      <formula>LEN(TRIM(Z28))=0</formula>
    </cfRule>
    <cfRule type="cellIs" dxfId="197" priority="220" stopIfTrue="1" operator="equal">
      <formula>" "</formula>
    </cfRule>
    <cfRule type="cellIs" dxfId="196" priority="221" stopIfTrue="1" operator="lessThan">
      <formula>19</formula>
    </cfRule>
  </conditionalFormatting>
  <conditionalFormatting sqref="Z28">
    <cfRule type="expression" dxfId="195" priority="222" stopIfTrue="1">
      <formula>LEN(TRIM(Z28))=0</formula>
    </cfRule>
    <cfRule type="cellIs" dxfId="194" priority="223" stopIfTrue="1" operator="equal">
      <formula>" "</formula>
    </cfRule>
    <cfRule type="cellIs" dxfId="193" priority="224" stopIfTrue="1" operator="lessThan">
      <formula>19</formula>
    </cfRule>
  </conditionalFormatting>
  <conditionalFormatting sqref="Z28">
    <cfRule type="expression" dxfId="192" priority="204" stopIfTrue="1">
      <formula>LEN(TRIM(Z28))=0</formula>
    </cfRule>
    <cfRule type="cellIs" dxfId="191" priority="205" stopIfTrue="1" operator="equal">
      <formula>" "</formula>
    </cfRule>
    <cfRule type="cellIs" dxfId="190" priority="206" stopIfTrue="1" operator="lessThan">
      <formula>19</formula>
    </cfRule>
  </conditionalFormatting>
  <conditionalFormatting sqref="Z28">
    <cfRule type="expression" dxfId="189" priority="225" stopIfTrue="1">
      <formula>LEN(TRIM(Z28))=0</formula>
    </cfRule>
  </conditionalFormatting>
  <conditionalFormatting sqref="Z28">
    <cfRule type="expression" dxfId="188" priority="226" stopIfTrue="1">
      <formula>LEN(TRIM(Z28))=0</formula>
    </cfRule>
  </conditionalFormatting>
  <conditionalFormatting sqref="Z28">
    <cfRule type="expression" dxfId="187" priority="196" stopIfTrue="1">
      <formula>LEN(TRIM(Z28))=0</formula>
    </cfRule>
    <cfRule type="cellIs" dxfId="186" priority="197" stopIfTrue="1" operator="equal">
      <formula>" "</formula>
    </cfRule>
    <cfRule type="cellIs" dxfId="185" priority="198" stopIfTrue="1" operator="lessThan">
      <formula>19</formula>
    </cfRule>
  </conditionalFormatting>
  <conditionalFormatting sqref="Z28">
    <cfRule type="expression" dxfId="184" priority="199" stopIfTrue="1">
      <formula>LEN(TRIM(Z28))=0</formula>
    </cfRule>
  </conditionalFormatting>
  <conditionalFormatting sqref="Z28">
    <cfRule type="expression" dxfId="183" priority="227" stopIfTrue="1">
      <formula>LEN(TRIM(Z28))=0</formula>
    </cfRule>
  </conditionalFormatting>
  <conditionalFormatting sqref="Z28">
    <cfRule type="expression" dxfId="182" priority="191" stopIfTrue="1">
      <formula>LEN(TRIM(Z28))=0</formula>
    </cfRule>
    <cfRule type="cellIs" dxfId="181" priority="192" stopIfTrue="1" operator="equal">
      <formula>" "</formula>
    </cfRule>
    <cfRule type="cellIs" dxfId="180" priority="193" stopIfTrue="1" operator="lessThan">
      <formula>19</formula>
    </cfRule>
  </conditionalFormatting>
  <conditionalFormatting sqref="Z28">
    <cfRule type="colorScale" priority="190">
      <colorScale>
        <cfvo type="min"/>
        <cfvo type="max"/>
        <color rgb="FFFF7128"/>
        <color rgb="FFFFEF9C"/>
      </colorScale>
    </cfRule>
  </conditionalFormatting>
  <conditionalFormatting sqref="Z28">
    <cfRule type="expression" dxfId="179" priority="194" stopIfTrue="1">
      <formula>LEN(TRIM(Z28))=0</formula>
    </cfRule>
  </conditionalFormatting>
  <conditionalFormatting sqref="Z28">
    <cfRule type="expression" dxfId="178" priority="195" stopIfTrue="1">
      <formula>LEN(TRIM(Z28))=0</formula>
    </cfRule>
  </conditionalFormatting>
  <conditionalFormatting sqref="Z28">
    <cfRule type="colorScale" priority="228">
      <colorScale>
        <cfvo type="min"/>
        <cfvo type="max"/>
        <color rgb="FFFF7128"/>
        <color rgb="FFFFEF9C"/>
      </colorScale>
    </cfRule>
  </conditionalFormatting>
  <conditionalFormatting sqref="Z39:Z40">
    <cfRule type="cellIs" dxfId="177" priority="181" stopIfTrue="1" operator="equal">
      <formula>$P$6</formula>
    </cfRule>
    <cfRule type="cellIs" dxfId="176" priority="182" stopIfTrue="1" operator="equal">
      <formula>$P$4</formula>
    </cfRule>
    <cfRule type="cellIs" dxfId="175" priority="183" stopIfTrue="1" operator="equal">
      <formula>$P$8</formula>
    </cfRule>
  </conditionalFormatting>
  <conditionalFormatting sqref="Z39:Z40">
    <cfRule type="expression" dxfId="174" priority="184" stopIfTrue="1">
      <formula>LEN(TRIM(Z39))=0</formula>
    </cfRule>
    <cfRule type="cellIs" dxfId="173" priority="185" stopIfTrue="1" operator="equal">
      <formula>" "</formula>
    </cfRule>
    <cfRule type="cellIs" dxfId="172" priority="186" stopIfTrue="1" operator="lessThan">
      <formula>19</formula>
    </cfRule>
  </conditionalFormatting>
  <conditionalFormatting sqref="Z39:Z40">
    <cfRule type="expression" dxfId="171" priority="187" stopIfTrue="1">
      <formula>LEN(TRIM(Z39))=0</formula>
    </cfRule>
  </conditionalFormatting>
  <conditionalFormatting sqref="Z39:Z40">
    <cfRule type="expression" dxfId="170" priority="188" stopIfTrue="1">
      <formula>LEN(TRIM(Z39))=0</formula>
    </cfRule>
  </conditionalFormatting>
  <conditionalFormatting sqref="Z39:Z40">
    <cfRule type="colorScale" priority="189">
      <colorScale>
        <cfvo type="min"/>
        <cfvo type="max"/>
        <color rgb="FFFF7128"/>
        <color rgb="FFFFEF9C"/>
      </colorScale>
    </cfRule>
  </conditionalFormatting>
  <conditionalFormatting sqref="X41">
    <cfRule type="cellIs" dxfId="169" priority="172" stopIfTrue="1" operator="equal">
      <formula>$P$6</formula>
    </cfRule>
    <cfRule type="cellIs" dxfId="168" priority="173" stopIfTrue="1" operator="equal">
      <formula>$P$4</formula>
    </cfRule>
    <cfRule type="cellIs" dxfId="167" priority="174" stopIfTrue="1" operator="equal">
      <formula>$P$8</formula>
    </cfRule>
  </conditionalFormatting>
  <conditionalFormatting sqref="X41">
    <cfRule type="expression" dxfId="166" priority="175" stopIfTrue="1">
      <formula>LEN(TRIM(X41))=0</formula>
    </cfRule>
    <cfRule type="cellIs" dxfId="165" priority="176" stopIfTrue="1" operator="equal">
      <formula>" "</formula>
    </cfRule>
    <cfRule type="cellIs" dxfId="164" priority="177" stopIfTrue="1" operator="lessThan">
      <formula>19</formula>
    </cfRule>
  </conditionalFormatting>
  <conditionalFormatting sqref="X41">
    <cfRule type="expression" dxfId="163" priority="178" stopIfTrue="1">
      <formula>LEN(TRIM(X41))=0</formula>
    </cfRule>
  </conditionalFormatting>
  <conditionalFormatting sqref="X41">
    <cfRule type="expression" dxfId="162" priority="179" stopIfTrue="1">
      <formula>LEN(TRIM(X41))=0</formula>
    </cfRule>
  </conditionalFormatting>
  <conditionalFormatting sqref="X41">
    <cfRule type="colorScale" priority="180">
      <colorScale>
        <cfvo type="min"/>
        <cfvo type="max"/>
        <color rgb="FFFF7128"/>
        <color rgb="FFFFEF9C"/>
      </colorScale>
    </cfRule>
  </conditionalFormatting>
  <conditionalFormatting sqref="Z41">
    <cfRule type="cellIs" dxfId="161" priority="163" stopIfTrue="1" operator="equal">
      <formula>$P$6</formula>
    </cfRule>
    <cfRule type="cellIs" dxfId="160" priority="164" stopIfTrue="1" operator="equal">
      <formula>$P$4</formula>
    </cfRule>
    <cfRule type="cellIs" dxfId="159" priority="165" stopIfTrue="1" operator="equal">
      <formula>$P$8</formula>
    </cfRule>
  </conditionalFormatting>
  <conditionalFormatting sqref="Z41">
    <cfRule type="expression" dxfId="158" priority="166" stopIfTrue="1">
      <formula>LEN(TRIM(Z41))=0</formula>
    </cfRule>
    <cfRule type="cellIs" dxfId="157" priority="167" stopIfTrue="1" operator="equal">
      <formula>" "</formula>
    </cfRule>
    <cfRule type="cellIs" dxfId="156" priority="168" stopIfTrue="1" operator="lessThan">
      <formula>19</formula>
    </cfRule>
  </conditionalFormatting>
  <conditionalFormatting sqref="Z41">
    <cfRule type="expression" dxfId="155" priority="169" stopIfTrue="1">
      <formula>LEN(TRIM(Z41))=0</formula>
    </cfRule>
  </conditionalFormatting>
  <conditionalFormatting sqref="Z41">
    <cfRule type="expression" dxfId="154" priority="170" stopIfTrue="1">
      <formula>LEN(TRIM(Z41))=0</formula>
    </cfRule>
  </conditionalFormatting>
  <conditionalFormatting sqref="Z41">
    <cfRule type="colorScale" priority="171">
      <colorScale>
        <cfvo type="min"/>
        <cfvo type="max"/>
        <color rgb="FFFF7128"/>
        <color rgb="FFFFEF9C"/>
      </colorScale>
    </cfRule>
  </conditionalFormatting>
  <conditionalFormatting sqref="Z42">
    <cfRule type="cellIs" dxfId="153" priority="154" stopIfTrue="1" operator="equal">
      <formula>$P$6</formula>
    </cfRule>
    <cfRule type="cellIs" dxfId="152" priority="155" stopIfTrue="1" operator="equal">
      <formula>$P$4</formula>
    </cfRule>
    <cfRule type="cellIs" dxfId="151" priority="156" stopIfTrue="1" operator="equal">
      <formula>$P$8</formula>
    </cfRule>
  </conditionalFormatting>
  <conditionalFormatting sqref="Z42">
    <cfRule type="expression" dxfId="150" priority="157" stopIfTrue="1">
      <formula>LEN(TRIM(Z42))=0</formula>
    </cfRule>
    <cfRule type="cellIs" dxfId="149" priority="158" stopIfTrue="1" operator="equal">
      <formula>" "</formula>
    </cfRule>
    <cfRule type="cellIs" dxfId="148" priority="159" stopIfTrue="1" operator="lessThan">
      <formula>19</formula>
    </cfRule>
  </conditionalFormatting>
  <conditionalFormatting sqref="Z42">
    <cfRule type="expression" dxfId="147" priority="160" stopIfTrue="1">
      <formula>LEN(TRIM(Z42))=0</formula>
    </cfRule>
  </conditionalFormatting>
  <conditionalFormatting sqref="Z42">
    <cfRule type="expression" dxfId="146" priority="161" stopIfTrue="1">
      <formula>LEN(TRIM(Z42))=0</formula>
    </cfRule>
  </conditionalFormatting>
  <conditionalFormatting sqref="Z42">
    <cfRule type="colorScale" priority="162">
      <colorScale>
        <cfvo type="min"/>
        <cfvo type="max"/>
        <color rgb="FFFF7128"/>
        <color rgb="FFFFEF9C"/>
      </colorScale>
    </cfRule>
  </conditionalFormatting>
  <conditionalFormatting sqref="Z43:Z44">
    <cfRule type="cellIs" dxfId="145" priority="145" stopIfTrue="1" operator="equal">
      <formula>$P$6</formula>
    </cfRule>
    <cfRule type="cellIs" dxfId="144" priority="146" stopIfTrue="1" operator="equal">
      <formula>$P$4</formula>
    </cfRule>
    <cfRule type="cellIs" dxfId="143" priority="147" stopIfTrue="1" operator="equal">
      <formula>$P$8</formula>
    </cfRule>
  </conditionalFormatting>
  <conditionalFormatting sqref="Z43:Z44">
    <cfRule type="expression" dxfId="142" priority="148" stopIfTrue="1">
      <formula>LEN(TRIM(Z43))=0</formula>
    </cfRule>
    <cfRule type="cellIs" dxfId="141" priority="149" stopIfTrue="1" operator="equal">
      <formula>" "</formula>
    </cfRule>
    <cfRule type="cellIs" dxfId="140" priority="150" stopIfTrue="1" operator="lessThan">
      <formula>19</formula>
    </cfRule>
  </conditionalFormatting>
  <conditionalFormatting sqref="Z43:Z44">
    <cfRule type="expression" dxfId="139" priority="151" stopIfTrue="1">
      <formula>LEN(TRIM(Z43))=0</formula>
    </cfRule>
  </conditionalFormatting>
  <conditionalFormatting sqref="Z43:Z44">
    <cfRule type="expression" dxfId="138" priority="152" stopIfTrue="1">
      <formula>LEN(TRIM(Z43))=0</formula>
    </cfRule>
  </conditionalFormatting>
  <conditionalFormatting sqref="Z43:Z44">
    <cfRule type="colorScale" priority="153">
      <colorScale>
        <cfvo type="min"/>
        <cfvo type="max"/>
        <color rgb="FFFF7128"/>
        <color rgb="FFFFEF9C"/>
      </colorScale>
    </cfRule>
  </conditionalFormatting>
  <conditionalFormatting sqref="Z78">
    <cfRule type="cellIs" dxfId="137" priority="137" stopIfTrue="1" operator="equal">
      <formula>$P$6</formula>
    </cfRule>
    <cfRule type="cellIs" dxfId="136" priority="138" stopIfTrue="1" operator="equal">
      <formula>$P$4</formula>
    </cfRule>
    <cfRule type="cellIs" dxfId="135" priority="139" stopIfTrue="1" operator="equal">
      <formula>$P$8</formula>
    </cfRule>
  </conditionalFormatting>
  <conditionalFormatting sqref="Z78">
    <cfRule type="expression" dxfId="134" priority="140" stopIfTrue="1">
      <formula>LEN(TRIM(Z78))=0</formula>
    </cfRule>
    <cfRule type="cellIs" dxfId="133" priority="141" stopIfTrue="1" operator="equal">
      <formula>" "</formula>
    </cfRule>
    <cfRule type="cellIs" dxfId="132" priority="142" stopIfTrue="1" operator="lessThan">
      <formula>19</formula>
    </cfRule>
  </conditionalFormatting>
  <conditionalFormatting sqref="Z78">
    <cfRule type="colorScale" priority="136">
      <colorScale>
        <cfvo type="min"/>
        <cfvo type="max"/>
        <color rgb="FFFF7128"/>
        <color rgb="FFFFEF9C"/>
      </colorScale>
    </cfRule>
  </conditionalFormatting>
  <conditionalFormatting sqref="Z78">
    <cfRule type="expression" dxfId="131" priority="143" stopIfTrue="1">
      <formula>LEN(TRIM(Z78))=0</formula>
    </cfRule>
  </conditionalFormatting>
  <conditionalFormatting sqref="Z78">
    <cfRule type="expression" dxfId="130" priority="144" stopIfTrue="1">
      <formula>LEN(TRIM(Z78))=0</formula>
    </cfRule>
  </conditionalFormatting>
  <conditionalFormatting sqref="Z59:Z62">
    <cfRule type="cellIs" dxfId="129" priority="114" stopIfTrue="1" operator="equal">
      <formula>$P$6</formula>
    </cfRule>
    <cfRule type="cellIs" dxfId="128" priority="115" stopIfTrue="1" operator="equal">
      <formula>$P$4</formula>
    </cfRule>
    <cfRule type="cellIs" dxfId="127" priority="116" stopIfTrue="1" operator="equal">
      <formula>$P$8</formula>
    </cfRule>
  </conditionalFormatting>
  <conditionalFormatting sqref="Z59:Z62">
    <cfRule type="cellIs" dxfId="126" priority="117" stopIfTrue="1" operator="lessThan">
      <formula>19</formula>
    </cfRule>
    <cfRule type="cellIs" dxfId="125" priority="118" stopIfTrue="1" operator="between">
      <formula>49</formula>
      <formula>20</formula>
    </cfRule>
    <cfRule type="cellIs" dxfId="124" priority="119" stopIfTrue="1" operator="greaterThan">
      <formula>50</formula>
    </cfRule>
  </conditionalFormatting>
  <conditionalFormatting sqref="Z59:Z62">
    <cfRule type="expression" dxfId="123" priority="120" stopIfTrue="1">
      <formula>LEN(TRIM(Z59))=0</formula>
    </cfRule>
    <cfRule type="cellIs" dxfId="122" priority="121" stopIfTrue="1" operator="equal">
      <formula>" "</formula>
    </cfRule>
    <cfRule type="cellIs" dxfId="121" priority="122" stopIfTrue="1" operator="lessThan">
      <formula>19</formula>
    </cfRule>
  </conditionalFormatting>
  <conditionalFormatting sqref="Z59:Z62">
    <cfRule type="expression" dxfId="120" priority="123" stopIfTrue="1">
      <formula>LEN(TRIM(Z59))=0</formula>
    </cfRule>
    <cfRule type="cellIs" dxfId="119" priority="124" stopIfTrue="1" operator="equal">
      <formula>" "</formula>
    </cfRule>
    <cfRule type="cellIs" dxfId="118" priority="125" stopIfTrue="1" operator="lessThan">
      <formula>19</formula>
    </cfRule>
  </conditionalFormatting>
  <conditionalFormatting sqref="Z59:Z62">
    <cfRule type="expression" dxfId="117" priority="126" stopIfTrue="1">
      <formula>LEN(TRIM(Z59))=0</formula>
    </cfRule>
    <cfRule type="cellIs" dxfId="116" priority="127" stopIfTrue="1" operator="equal">
      <formula>" "</formula>
    </cfRule>
    <cfRule type="cellIs" dxfId="115" priority="128" stopIfTrue="1" operator="lessThan">
      <formula>19</formula>
    </cfRule>
  </conditionalFormatting>
  <conditionalFormatting sqref="Z59:Z62">
    <cfRule type="expression" dxfId="114" priority="129" stopIfTrue="1">
      <formula>LEN(TRIM(Z59))=0</formula>
    </cfRule>
    <cfRule type="cellIs" dxfId="113" priority="130" stopIfTrue="1" operator="equal">
      <formula>" "</formula>
    </cfRule>
    <cfRule type="cellIs" dxfId="112" priority="131" stopIfTrue="1" operator="lessThan">
      <formula>19</formula>
    </cfRule>
  </conditionalFormatting>
  <conditionalFormatting sqref="Z59:Z62">
    <cfRule type="expression" dxfId="111" priority="111" stopIfTrue="1">
      <formula>LEN(TRIM(Z59))=0</formula>
    </cfRule>
    <cfRule type="cellIs" dxfId="110" priority="112" stopIfTrue="1" operator="equal">
      <formula>" "</formula>
    </cfRule>
    <cfRule type="cellIs" dxfId="109" priority="113" stopIfTrue="1" operator="lessThan">
      <formula>19</formula>
    </cfRule>
  </conditionalFormatting>
  <conditionalFormatting sqref="Z59:Z62">
    <cfRule type="expression" dxfId="108" priority="132" stopIfTrue="1">
      <formula>LEN(TRIM(Z59))=0</formula>
    </cfRule>
  </conditionalFormatting>
  <conditionalFormatting sqref="Z59:Z62">
    <cfRule type="expression" dxfId="107" priority="107" stopIfTrue="1">
      <formula>LEN(TRIM(Z59))=0</formula>
    </cfRule>
    <cfRule type="cellIs" dxfId="106" priority="108" stopIfTrue="1" operator="equal">
      <formula>" "</formula>
    </cfRule>
    <cfRule type="cellIs" dxfId="105" priority="109" stopIfTrue="1" operator="lessThan">
      <formula>19</formula>
    </cfRule>
  </conditionalFormatting>
  <conditionalFormatting sqref="Z59:Z62">
    <cfRule type="expression" dxfId="104" priority="110" stopIfTrue="1">
      <formula>LEN(TRIM(Z59))=0</formula>
    </cfRule>
  </conditionalFormatting>
  <conditionalFormatting sqref="Z59:Z62">
    <cfRule type="expression" dxfId="103" priority="133" stopIfTrue="1">
      <formula>LEN(TRIM(Z59))=0</formula>
    </cfRule>
  </conditionalFormatting>
  <conditionalFormatting sqref="Z59:Z62">
    <cfRule type="expression" dxfId="102" priority="103" stopIfTrue="1">
      <formula>LEN(TRIM(Z59))=0</formula>
    </cfRule>
    <cfRule type="cellIs" dxfId="101" priority="104" stopIfTrue="1" operator="equal">
      <formula>" "</formula>
    </cfRule>
    <cfRule type="cellIs" dxfId="100" priority="105" stopIfTrue="1" operator="lessThan">
      <formula>19</formula>
    </cfRule>
  </conditionalFormatting>
  <conditionalFormatting sqref="Z59:Z62">
    <cfRule type="expression" dxfId="99" priority="106" stopIfTrue="1">
      <formula>LEN(TRIM(Z59))=0</formula>
    </cfRule>
  </conditionalFormatting>
  <conditionalFormatting sqref="Z59:Z62">
    <cfRule type="expression" dxfId="98" priority="134" stopIfTrue="1">
      <formula>LEN(TRIM(Z59))=0</formula>
    </cfRule>
  </conditionalFormatting>
  <conditionalFormatting sqref="Z59:Z62">
    <cfRule type="colorScale" priority="135">
      <colorScale>
        <cfvo type="min"/>
        <cfvo type="max"/>
        <color rgb="FFFF7128"/>
        <color rgb="FFFFEF9C"/>
      </colorScale>
    </cfRule>
  </conditionalFormatting>
  <conditionalFormatting sqref="Z52">
    <cfRule type="cellIs" dxfId="97" priority="94" stopIfTrue="1" operator="equal">
      <formula>$P$6</formula>
    </cfRule>
    <cfRule type="cellIs" dxfId="96" priority="95" stopIfTrue="1" operator="equal">
      <formula>$P$4</formula>
    </cfRule>
    <cfRule type="cellIs" dxfId="95" priority="96" stopIfTrue="1" operator="equal">
      <formula>$P$8</formula>
    </cfRule>
  </conditionalFormatting>
  <conditionalFormatting sqref="Z52">
    <cfRule type="expression" dxfId="94" priority="97" stopIfTrue="1">
      <formula>LEN(TRIM(Z52))=0</formula>
    </cfRule>
    <cfRule type="cellIs" dxfId="93" priority="98" stopIfTrue="1" operator="equal">
      <formula>" "</formula>
    </cfRule>
    <cfRule type="cellIs" dxfId="92" priority="99" stopIfTrue="1" operator="lessThan">
      <formula>19</formula>
    </cfRule>
  </conditionalFormatting>
  <conditionalFormatting sqref="Z52">
    <cfRule type="expression" dxfId="91" priority="100" stopIfTrue="1">
      <formula>LEN(TRIM(Z52))=0</formula>
    </cfRule>
  </conditionalFormatting>
  <conditionalFormatting sqref="Z52">
    <cfRule type="expression" dxfId="90" priority="101" stopIfTrue="1">
      <formula>LEN(TRIM(Z52))=0</formula>
    </cfRule>
  </conditionalFormatting>
  <conditionalFormatting sqref="Z52">
    <cfRule type="colorScale" priority="102">
      <colorScale>
        <cfvo type="min"/>
        <cfvo type="max"/>
        <color rgb="FFFF7128"/>
        <color rgb="FFFFEF9C"/>
      </colorScale>
    </cfRule>
  </conditionalFormatting>
  <conditionalFormatting sqref="Z51">
    <cfRule type="cellIs" dxfId="89" priority="85" stopIfTrue="1" operator="equal">
      <formula>$P$6</formula>
    </cfRule>
    <cfRule type="cellIs" dxfId="88" priority="86" stopIfTrue="1" operator="equal">
      <formula>$P$4</formula>
    </cfRule>
    <cfRule type="cellIs" dxfId="87" priority="87" stopIfTrue="1" operator="equal">
      <formula>$P$8</formula>
    </cfRule>
  </conditionalFormatting>
  <conditionalFormatting sqref="Z51">
    <cfRule type="expression" dxfId="86" priority="88" stopIfTrue="1">
      <formula>LEN(TRIM(Z51))=0</formula>
    </cfRule>
    <cfRule type="cellIs" dxfId="85" priority="89" stopIfTrue="1" operator="equal">
      <formula>" "</formula>
    </cfRule>
    <cfRule type="cellIs" dxfId="84" priority="90" stopIfTrue="1" operator="lessThan">
      <formula>19</formula>
    </cfRule>
  </conditionalFormatting>
  <conditionalFormatting sqref="Z51">
    <cfRule type="expression" dxfId="83" priority="91" stopIfTrue="1">
      <formula>LEN(TRIM(Z51))=0</formula>
    </cfRule>
  </conditionalFormatting>
  <conditionalFormatting sqref="Z51">
    <cfRule type="expression" dxfId="82" priority="92" stopIfTrue="1">
      <formula>LEN(TRIM(Z51))=0</formula>
    </cfRule>
  </conditionalFormatting>
  <conditionalFormatting sqref="Z51">
    <cfRule type="colorScale" priority="93">
      <colorScale>
        <cfvo type="min"/>
        <cfvo type="max"/>
        <color rgb="FFFF7128"/>
        <color rgb="FFFFEF9C"/>
      </colorScale>
    </cfRule>
  </conditionalFormatting>
  <conditionalFormatting sqref="Z64">
    <cfRule type="cellIs" dxfId="81" priority="76" stopIfTrue="1" operator="equal">
      <formula>$P$6</formula>
    </cfRule>
    <cfRule type="cellIs" dxfId="80" priority="77" stopIfTrue="1" operator="equal">
      <formula>$P$4</formula>
    </cfRule>
    <cfRule type="cellIs" dxfId="79" priority="78" stopIfTrue="1" operator="equal">
      <formula>$P$8</formula>
    </cfRule>
  </conditionalFormatting>
  <conditionalFormatting sqref="Z64">
    <cfRule type="expression" dxfId="78" priority="79" stopIfTrue="1">
      <formula>LEN(TRIM(Z64))=0</formula>
    </cfRule>
    <cfRule type="cellIs" dxfId="77" priority="80" stopIfTrue="1" operator="equal">
      <formula>" "</formula>
    </cfRule>
    <cfRule type="cellIs" dxfId="76" priority="81" stopIfTrue="1" operator="lessThan">
      <formula>19</formula>
    </cfRule>
  </conditionalFormatting>
  <conditionalFormatting sqref="Z64">
    <cfRule type="expression" dxfId="75" priority="82" stopIfTrue="1">
      <formula>LEN(TRIM(Z64))=0</formula>
    </cfRule>
  </conditionalFormatting>
  <conditionalFormatting sqref="Z64">
    <cfRule type="expression" dxfId="74" priority="83" stopIfTrue="1">
      <formula>LEN(TRIM(Z64))=0</formula>
    </cfRule>
  </conditionalFormatting>
  <conditionalFormatting sqref="Z64">
    <cfRule type="colorScale" priority="84">
      <colorScale>
        <cfvo type="min"/>
        <cfvo type="max"/>
        <color rgb="FFFF7128"/>
        <color rgb="FFFFEF9C"/>
      </colorScale>
    </cfRule>
  </conditionalFormatting>
  <conditionalFormatting sqref="Z63">
    <cfRule type="cellIs" dxfId="73" priority="54" stopIfTrue="1" operator="equal">
      <formula>$P$6</formula>
    </cfRule>
    <cfRule type="cellIs" dxfId="72" priority="55" stopIfTrue="1" operator="equal">
      <formula>$P$4</formula>
    </cfRule>
    <cfRule type="cellIs" dxfId="71" priority="56" stopIfTrue="1" operator="equal">
      <formula>$P$8</formula>
    </cfRule>
  </conditionalFormatting>
  <conditionalFormatting sqref="Z63">
    <cfRule type="cellIs" dxfId="70" priority="57" stopIfTrue="1" operator="lessThan">
      <formula>19</formula>
    </cfRule>
    <cfRule type="cellIs" dxfId="69" priority="58" stopIfTrue="1" operator="between">
      <formula>49</formula>
      <formula>20</formula>
    </cfRule>
    <cfRule type="cellIs" dxfId="68" priority="59" stopIfTrue="1" operator="greaterThan">
      <formula>50</formula>
    </cfRule>
  </conditionalFormatting>
  <conditionalFormatting sqref="Z63">
    <cfRule type="expression" dxfId="67" priority="60" stopIfTrue="1">
      <formula>LEN(TRIM(Z63))=0</formula>
    </cfRule>
    <cfRule type="cellIs" dxfId="66" priority="61" stopIfTrue="1" operator="equal">
      <formula>" "</formula>
    </cfRule>
    <cfRule type="cellIs" dxfId="65" priority="62" stopIfTrue="1" operator="lessThan">
      <formula>19</formula>
    </cfRule>
  </conditionalFormatting>
  <conditionalFormatting sqref="Z63">
    <cfRule type="expression" dxfId="64" priority="63" stopIfTrue="1">
      <formula>LEN(TRIM(Z63))=0</formula>
    </cfRule>
    <cfRule type="cellIs" dxfId="63" priority="64" stopIfTrue="1" operator="equal">
      <formula>" "</formula>
    </cfRule>
    <cfRule type="cellIs" dxfId="62" priority="65" stopIfTrue="1" operator="lessThan">
      <formula>19</formula>
    </cfRule>
  </conditionalFormatting>
  <conditionalFormatting sqref="Z63">
    <cfRule type="expression" dxfId="61" priority="66" stopIfTrue="1">
      <formula>LEN(TRIM(Z63))=0</formula>
    </cfRule>
    <cfRule type="cellIs" dxfId="60" priority="67" stopIfTrue="1" operator="equal">
      <formula>" "</formula>
    </cfRule>
    <cfRule type="cellIs" dxfId="59" priority="68" stopIfTrue="1" operator="lessThan">
      <formula>19</formula>
    </cfRule>
  </conditionalFormatting>
  <conditionalFormatting sqref="Z63">
    <cfRule type="expression" dxfId="58" priority="69" stopIfTrue="1">
      <formula>LEN(TRIM(Z63))=0</formula>
    </cfRule>
    <cfRule type="cellIs" dxfId="57" priority="70" stopIfTrue="1" operator="equal">
      <formula>" "</formula>
    </cfRule>
    <cfRule type="cellIs" dxfId="56" priority="71" stopIfTrue="1" operator="lessThan">
      <formula>19</formula>
    </cfRule>
  </conditionalFormatting>
  <conditionalFormatting sqref="Z63">
    <cfRule type="expression" dxfId="55" priority="51" stopIfTrue="1">
      <formula>LEN(TRIM(Z63))=0</formula>
    </cfRule>
    <cfRule type="cellIs" dxfId="54" priority="52" stopIfTrue="1" operator="equal">
      <formula>" "</formula>
    </cfRule>
    <cfRule type="cellIs" dxfId="53" priority="53" stopIfTrue="1" operator="lessThan">
      <formula>19</formula>
    </cfRule>
  </conditionalFormatting>
  <conditionalFormatting sqref="Z63">
    <cfRule type="expression" dxfId="52" priority="72" stopIfTrue="1">
      <formula>LEN(TRIM(Z63))=0</formula>
    </cfRule>
  </conditionalFormatting>
  <conditionalFormatting sqref="Z63">
    <cfRule type="expression" dxfId="51" priority="47" stopIfTrue="1">
      <formula>LEN(TRIM(Z63))=0</formula>
    </cfRule>
    <cfRule type="cellIs" dxfId="50" priority="48" stopIfTrue="1" operator="equal">
      <formula>" "</formula>
    </cfRule>
    <cfRule type="cellIs" dxfId="49" priority="49" stopIfTrue="1" operator="lessThan">
      <formula>19</formula>
    </cfRule>
  </conditionalFormatting>
  <conditionalFormatting sqref="Z63">
    <cfRule type="expression" dxfId="48" priority="50" stopIfTrue="1">
      <formula>LEN(TRIM(Z63))=0</formula>
    </cfRule>
  </conditionalFormatting>
  <conditionalFormatting sqref="Z63">
    <cfRule type="expression" dxfId="47" priority="73" stopIfTrue="1">
      <formula>LEN(TRIM(Z63))=0</formula>
    </cfRule>
  </conditionalFormatting>
  <conditionalFormatting sqref="Z63">
    <cfRule type="expression" dxfId="46" priority="43" stopIfTrue="1">
      <formula>LEN(TRIM(Z63))=0</formula>
    </cfRule>
    <cfRule type="cellIs" dxfId="45" priority="44" stopIfTrue="1" operator="equal">
      <formula>" "</formula>
    </cfRule>
    <cfRule type="cellIs" dxfId="44" priority="45" stopIfTrue="1" operator="lessThan">
      <formula>19</formula>
    </cfRule>
  </conditionalFormatting>
  <conditionalFormatting sqref="Z63">
    <cfRule type="expression" dxfId="43" priority="46" stopIfTrue="1">
      <formula>LEN(TRIM(Z63))=0</formula>
    </cfRule>
  </conditionalFormatting>
  <conditionalFormatting sqref="Z63">
    <cfRule type="expression" dxfId="42" priority="74" stopIfTrue="1">
      <formula>LEN(TRIM(Z63))=0</formula>
    </cfRule>
  </conditionalFormatting>
  <conditionalFormatting sqref="Z63">
    <cfRule type="colorScale" priority="75">
      <colorScale>
        <cfvo type="min"/>
        <cfvo type="max"/>
        <color rgb="FFFF7128"/>
        <color rgb="FFFFEF9C"/>
      </colorScale>
    </cfRule>
  </conditionalFormatting>
  <conditionalFormatting sqref="Z65">
    <cfRule type="cellIs" dxfId="41" priority="21" stopIfTrue="1" operator="equal">
      <formula>$P$6</formula>
    </cfRule>
    <cfRule type="cellIs" dxfId="40" priority="22" stopIfTrue="1" operator="equal">
      <formula>$P$4</formula>
    </cfRule>
    <cfRule type="cellIs" dxfId="39" priority="23" stopIfTrue="1" operator="equal">
      <formula>$P$8</formula>
    </cfRule>
  </conditionalFormatting>
  <conditionalFormatting sqref="Z65">
    <cfRule type="cellIs" dxfId="38" priority="24" stopIfTrue="1" operator="lessThan">
      <formula>19</formula>
    </cfRule>
    <cfRule type="cellIs" dxfId="37" priority="25" stopIfTrue="1" operator="between">
      <formula>49</formula>
      <formula>20</formula>
    </cfRule>
    <cfRule type="cellIs" dxfId="36" priority="26" stopIfTrue="1" operator="greaterThan">
      <formula>50</formula>
    </cfRule>
  </conditionalFormatting>
  <conditionalFormatting sqref="Z65">
    <cfRule type="expression" dxfId="35" priority="27" stopIfTrue="1">
      <formula>LEN(TRIM(Z65))=0</formula>
    </cfRule>
    <cfRule type="cellIs" dxfId="34" priority="28" stopIfTrue="1" operator="equal">
      <formula>" "</formula>
    </cfRule>
    <cfRule type="cellIs" dxfId="33" priority="29" stopIfTrue="1" operator="lessThan">
      <formula>19</formula>
    </cfRule>
  </conditionalFormatting>
  <conditionalFormatting sqref="Z65">
    <cfRule type="expression" dxfId="32" priority="30" stopIfTrue="1">
      <formula>LEN(TRIM(Z65))=0</formula>
    </cfRule>
    <cfRule type="cellIs" dxfId="31" priority="31" stopIfTrue="1" operator="equal">
      <formula>" "</formula>
    </cfRule>
    <cfRule type="cellIs" dxfId="30" priority="32" stopIfTrue="1" operator="lessThan">
      <formula>19</formula>
    </cfRule>
  </conditionalFormatting>
  <conditionalFormatting sqref="Z65">
    <cfRule type="expression" dxfId="29" priority="33" stopIfTrue="1">
      <formula>LEN(TRIM(Z65))=0</formula>
    </cfRule>
    <cfRule type="cellIs" dxfId="28" priority="34" stopIfTrue="1" operator="equal">
      <formula>" "</formula>
    </cfRule>
    <cfRule type="cellIs" dxfId="27" priority="35" stopIfTrue="1" operator="lessThan">
      <formula>19</formula>
    </cfRule>
  </conditionalFormatting>
  <conditionalFormatting sqref="Z65">
    <cfRule type="expression" dxfId="26" priority="36" stopIfTrue="1">
      <formula>LEN(TRIM(Z65))=0</formula>
    </cfRule>
    <cfRule type="cellIs" dxfId="25" priority="37" stopIfTrue="1" operator="equal">
      <formula>" "</formula>
    </cfRule>
    <cfRule type="cellIs" dxfId="24" priority="38" stopIfTrue="1" operator="lessThan">
      <formula>19</formula>
    </cfRule>
  </conditionalFormatting>
  <conditionalFormatting sqref="Z65">
    <cfRule type="expression" dxfId="23" priority="18" stopIfTrue="1">
      <formula>LEN(TRIM(Z65))=0</formula>
    </cfRule>
    <cfRule type="cellIs" dxfId="22" priority="19" stopIfTrue="1" operator="equal">
      <formula>" "</formula>
    </cfRule>
    <cfRule type="cellIs" dxfId="21" priority="20" stopIfTrue="1" operator="lessThan">
      <formula>19</formula>
    </cfRule>
  </conditionalFormatting>
  <conditionalFormatting sqref="Z65">
    <cfRule type="expression" dxfId="20" priority="39" stopIfTrue="1">
      <formula>LEN(TRIM(Z65))=0</formula>
    </cfRule>
  </conditionalFormatting>
  <conditionalFormatting sqref="Z65">
    <cfRule type="expression" dxfId="19" priority="14" stopIfTrue="1">
      <formula>LEN(TRIM(Z65))=0</formula>
    </cfRule>
    <cfRule type="cellIs" dxfId="18" priority="15" stopIfTrue="1" operator="equal">
      <formula>" "</formula>
    </cfRule>
    <cfRule type="cellIs" dxfId="17" priority="16" stopIfTrue="1" operator="lessThan">
      <formula>19</formula>
    </cfRule>
  </conditionalFormatting>
  <conditionalFormatting sqref="Z65">
    <cfRule type="expression" dxfId="16" priority="17" stopIfTrue="1">
      <formula>LEN(TRIM(Z65))=0</formula>
    </cfRule>
  </conditionalFormatting>
  <conditionalFormatting sqref="Z65">
    <cfRule type="expression" dxfId="15" priority="40" stopIfTrue="1">
      <formula>LEN(TRIM(Z65))=0</formula>
    </cfRule>
  </conditionalFormatting>
  <conditionalFormatting sqref="Z65">
    <cfRule type="expression" dxfId="14" priority="10" stopIfTrue="1">
      <formula>LEN(TRIM(Z65))=0</formula>
    </cfRule>
    <cfRule type="cellIs" dxfId="13" priority="11" stopIfTrue="1" operator="equal">
      <formula>" "</formula>
    </cfRule>
    <cfRule type="cellIs" dxfId="12" priority="12" stopIfTrue="1" operator="lessThan">
      <formula>19</formula>
    </cfRule>
  </conditionalFormatting>
  <conditionalFormatting sqref="Z65">
    <cfRule type="expression" dxfId="11" priority="13" stopIfTrue="1">
      <formula>LEN(TRIM(Z65))=0</formula>
    </cfRule>
  </conditionalFormatting>
  <conditionalFormatting sqref="Z65">
    <cfRule type="expression" dxfId="10" priority="41" stopIfTrue="1">
      <formula>LEN(TRIM(Z65))=0</formula>
    </cfRule>
  </conditionalFormatting>
  <conditionalFormatting sqref="Z65">
    <cfRule type="colorScale" priority="42">
      <colorScale>
        <cfvo type="min"/>
        <cfvo type="max"/>
        <color rgb="FFFF7128"/>
        <color rgb="FFFFEF9C"/>
      </colorScale>
    </cfRule>
  </conditionalFormatting>
  <conditionalFormatting sqref="Z66">
    <cfRule type="cellIs" dxfId="9" priority="1" stopIfTrue="1" operator="equal">
      <formula>$P$6</formula>
    </cfRule>
    <cfRule type="cellIs" dxfId="8" priority="2" stopIfTrue="1" operator="equal">
      <formula>$P$4</formula>
    </cfRule>
    <cfRule type="cellIs" dxfId="7" priority="3" stopIfTrue="1" operator="equal">
      <formula>$P$8</formula>
    </cfRule>
  </conditionalFormatting>
  <conditionalFormatting sqref="Z66">
    <cfRule type="expression" dxfId="6" priority="4" stopIfTrue="1">
      <formula>LEN(TRIM(Z66))=0</formula>
    </cfRule>
    <cfRule type="cellIs" dxfId="5" priority="5" stopIfTrue="1" operator="equal">
      <formula>" "</formula>
    </cfRule>
    <cfRule type="cellIs" dxfId="4" priority="6" stopIfTrue="1" operator="lessThan">
      <formula>19</formula>
    </cfRule>
  </conditionalFormatting>
  <conditionalFormatting sqref="Z66">
    <cfRule type="expression" dxfId="3" priority="7" stopIfTrue="1">
      <formula>LEN(TRIM(Z66))=0</formula>
    </cfRule>
  </conditionalFormatting>
  <conditionalFormatting sqref="Z66">
    <cfRule type="expression" dxfId="2" priority="8" stopIfTrue="1">
      <formula>LEN(TRIM(Z66))=0</formula>
    </cfRule>
  </conditionalFormatting>
  <conditionalFormatting sqref="Z66">
    <cfRule type="colorScale" priority="9">
      <colorScale>
        <cfvo type="min"/>
        <cfvo type="max"/>
        <color rgb="FFFF7128"/>
        <color rgb="FFFFEF9C"/>
      </colorScale>
    </cfRule>
  </conditionalFormatting>
  <hyperlinks>
    <hyperlink ref="D28" location="C05.003!F6" display="C05.003!F6" xr:uid="{00000000-0004-0000-0200-000000000000}"/>
    <hyperlink ref="D27" location="C05.002!F6" display="C05.002!F6" xr:uid="{00000000-0004-0000-0200-000001000000}"/>
    <hyperlink ref="D26" location="C05.001!F6" display="C05.001!F6" xr:uid="{00000000-0004-0000-0200-000002000000}"/>
    <hyperlink ref="D23" location="C04.001!F6" display="C04.001!F6" xr:uid="{00000000-0004-0000-0200-000003000000}"/>
    <hyperlink ref="D22" location="C03.002!F6" display="C03.002!F6" xr:uid="{00000000-0004-0000-0200-000004000000}"/>
    <hyperlink ref="D21" location="C03.002!F6" display="C03.002!F6" xr:uid="{00000000-0004-0000-0200-000005000000}"/>
    <hyperlink ref="D20" location="C02.002!F6" display="C02.002!F6" xr:uid="{00000000-0004-0000-0200-000006000000}"/>
    <hyperlink ref="D19" location="C02.001!F6" display="C02.001!F6" xr:uid="{00000000-0004-0000-0200-000007000000}"/>
    <hyperlink ref="D18" location="C01.002!F6" display="C01.002!F6" xr:uid="{00000000-0004-0000-0200-000008000000}"/>
    <hyperlink ref="D17" location="C01.001!F6" display="C01.001!F6" xr:uid="{00000000-0004-0000-0200-000009000000}"/>
    <hyperlink ref="D24" location="C04.002!F6" display="C04.002!F6" xr:uid="{00000000-0004-0000-0200-00000A000000}"/>
    <hyperlink ref="D25" location="C04.003!F6" display="C04.003!F6" xr:uid="{00000000-0004-0000-0200-00000B000000}"/>
    <hyperlink ref="D41" location="D02.004!F6" display="D02.004!F6" xr:uid="{00000000-0004-0000-0200-00000C000000}"/>
    <hyperlink ref="D40" location="D02.003!F6" display="D02.003!F6" xr:uid="{00000000-0004-0000-0200-00000D000000}"/>
    <hyperlink ref="D39" location="D02.002!F6" display="D02.002!F6" xr:uid="{00000000-0004-0000-0200-00000E000000}"/>
    <hyperlink ref="D36" location="D01.001.04!F6" display="D01.001.04!F6" xr:uid="{00000000-0004-0000-0200-00000F000000}"/>
    <hyperlink ref="D35" location="D01.001.03!F6" display="D01.001.03!F6" xr:uid="{00000000-0004-0000-0200-000010000000}"/>
    <hyperlink ref="D34" location="D01.001.02!F7" display="D01.001.02!F7" xr:uid="{00000000-0004-0000-0200-000011000000}"/>
    <hyperlink ref="D44" location="D02.007!F6" display="D02.007!F6" xr:uid="{00000000-0004-0000-0200-000012000000}"/>
    <hyperlink ref="D52" location="E01.002!F6" display="E01.002!F6" xr:uid="{00000000-0004-0000-0200-000013000000}"/>
    <hyperlink ref="D63" location="H01.008!F6" display="H01.008!F6" xr:uid="{00000000-0004-0000-0200-000014000000}"/>
    <hyperlink ref="D62" location="H01.007!F6" display="H01.007!F6" xr:uid="{00000000-0004-0000-0200-000015000000}"/>
    <hyperlink ref="D61" location="H01.005!F6" display="H01.005!F6" xr:uid="{00000000-0004-0000-0200-000016000000}"/>
    <hyperlink ref="D60" location="H01.004!F6" display="H01.004!F6" xr:uid="{00000000-0004-0000-0200-000017000000}"/>
    <hyperlink ref="D71" location="H04.006.03!F6" display="H04.006.03!F6" xr:uid="{00000000-0004-0000-0200-000018000000}"/>
    <hyperlink ref="D70" location="'H04.006,02'!F6" display="'H04.006,02'!F6" xr:uid="{00000000-0004-0000-0200-000019000000}"/>
    <hyperlink ref="D69" location="'H04.006,01'!F6" display="'H04.006,01'!F6" xr:uid="{00000000-0004-0000-0200-00001A000000}"/>
    <hyperlink ref="D68" location="H04.001.03!F6" display="H04.001.03!F6" xr:uid="{00000000-0004-0000-0200-00001B000000}"/>
    <hyperlink ref="D67" location="H04.001.02!F6" display="H04.001.02!F6" xr:uid="{00000000-0004-0000-0200-00001C000000}"/>
    <hyperlink ref="D66" location="H04.001.01!F6" display="H04.001.01!F6" xr:uid="{00000000-0004-0000-0200-00001D000000}"/>
    <hyperlink ref="D59" location="H01.003!F6" display="H01.003!F6" xr:uid="{00000000-0004-0000-0200-00001E000000}"/>
    <hyperlink ref="D65" location="H03.002!F7" display="H03.002!F7" xr:uid="{00000000-0004-0000-0200-00001F000000}"/>
    <hyperlink ref="D51" location="E01.001!F6" display="E01.001!F6" xr:uid="{00000000-0004-0000-0200-000020000000}"/>
    <hyperlink ref="D64" location="H01.009!A1" display="Promedio de dias hábiles del tiempo de provision oportuna de vacantes" xr:uid="{00000000-0004-0000-0200-000021000000}"/>
    <hyperlink ref="D75" location="H05.001.03!F6" display="Porcentaje de evaluaciones de desempeño del personal docente nombrado en propiedad según decreto 1278, registradas en el sistema" xr:uid="{00000000-0004-0000-0200-000022000000}"/>
    <hyperlink ref="D73" location="H05.001.02!F6" display="H05.001.02!F6" xr:uid="{00000000-0004-0000-0200-000023000000}"/>
    <hyperlink ref="D72" location="H05.001.01!F6" display="H05.001.01!F6" xr:uid="{00000000-0004-0000-0200-000024000000}"/>
    <hyperlink ref="D77" location="H06.004!F6" display="H06.004!F6" xr:uid="{00000000-0004-0000-0200-000025000000}"/>
    <hyperlink ref="D78" location="H07.002!F6" display="H07.002!F6" xr:uid="{00000000-0004-0000-0200-000026000000}"/>
    <hyperlink ref="D79" location="H07.003!F6" display="H07.003!F6" xr:uid="{00000000-0004-0000-0200-000027000000}"/>
    <hyperlink ref="D74" location="H05.001.02_1!F6" display="H05.001.02_1!F6" xr:uid="{00000000-0004-0000-0200-000028000000}"/>
    <hyperlink ref="D42" location="'NUEVO D02.05 '!F6" display="Porcentaje de acompañamiento en los EE para implementar ejes transversales" xr:uid="{00000000-0004-0000-0200-000029000000}"/>
    <hyperlink ref="D43" location="D02.006!F6" display="D02.006!F6" xr:uid="{00000000-0004-0000-0200-00002A000000}"/>
    <hyperlink ref="D37:D38" location="D01.001.04!F6" display="D01.001.04!F6" xr:uid="{00000000-0004-0000-0200-00002B000000}"/>
    <hyperlink ref="D37" location="D01.002!F6" display="D01.002!F6" xr:uid="{00000000-0004-0000-0200-00002C000000}"/>
    <hyperlink ref="D38" location="D01.003!F6" display="D01.003!F6" xr:uid="{00000000-0004-0000-0200-00002D000000}"/>
    <hyperlink ref="D33" location="D01.001.01!F6" display="D01.001.01!F6" xr:uid="{00000000-0004-0000-0200-00002E000000}"/>
    <hyperlink ref="D76" location="H06.003!F6" display="H06.003!F6" xr:uid="{00000000-0004-0000-0200-00002F000000}"/>
  </hyperlinks>
  <pageMargins left="0.19685039370078741" right="0" top="0.98425196850393704" bottom="0.98425196850393704" header="0" footer="0"/>
  <pageSetup scale="90" orientation="portrait" r:id="rId1"/>
  <headerFooter alignWithMargins="0">
    <oddHeader>&amp;CSECRETARIA DE EDUCACION DEL
DEPARTAMENTO DEL TOLIMA
HOJA DE TRABAJO
INDICADORES 2009&amp;R&amp;P</oddHeader>
    <oddFooter xml:space="preserve">&amp;R
</oddFooter>
  </headerFooter>
  <legacyDrawing r:id="rId2"/>
</worksheet>
</file>

<file path=xl/worksheets/sheet4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0000"/>
  </sheetPr>
  <dimension ref="A1:O44"/>
  <sheetViews>
    <sheetView showGridLines="0" workbookViewId="0">
      <selection activeCell="J30" sqref="J30"/>
    </sheetView>
  </sheetViews>
  <sheetFormatPr baseColWidth="10" defaultColWidth="9.140625" defaultRowHeight="12.75" x14ac:dyDescent="0.2"/>
  <cols>
    <col min="1" max="1" width="16.5703125" customWidth="1"/>
    <col min="2" max="4" width="11.42578125" customWidth="1"/>
    <col min="5" max="5" width="24.5703125" customWidth="1"/>
    <col min="6" max="6" width="11.42578125" customWidth="1"/>
    <col min="7" max="7" width="13.85546875" customWidth="1"/>
    <col min="8" max="256" width="11.42578125" customWidth="1"/>
  </cols>
  <sheetData>
    <row r="1" spans="1:10" x14ac:dyDescent="0.2">
      <c r="A1" s="2186"/>
      <c r="B1" s="1662"/>
      <c r="C1" s="1662"/>
      <c r="D1" s="1662"/>
      <c r="E1" s="1662"/>
      <c r="F1" s="1662"/>
      <c r="G1" s="1662"/>
      <c r="H1" s="1662"/>
      <c r="I1" s="1662"/>
      <c r="J1" s="1663"/>
    </row>
    <row r="2" spans="1:10" ht="19.5" customHeight="1" x14ac:dyDescent="0.2">
      <c r="A2" s="2182"/>
      <c r="B2" s="1618" t="s">
        <v>378</v>
      </c>
      <c r="C2" s="1618"/>
      <c r="D2" s="1618"/>
      <c r="E2" s="1618"/>
      <c r="F2" s="1618"/>
      <c r="G2" s="1618"/>
      <c r="H2" s="1618"/>
      <c r="I2" s="1618"/>
      <c r="J2" s="1618"/>
    </row>
    <row r="3" spans="1:10" ht="15" customHeight="1" x14ac:dyDescent="0.2">
      <c r="A3" s="2182"/>
      <c r="B3" s="1619" t="s">
        <v>1176</v>
      </c>
      <c r="C3" s="1619"/>
      <c r="D3" s="1619"/>
      <c r="E3" s="1619"/>
      <c r="F3" s="1619"/>
      <c r="G3" s="1619"/>
      <c r="H3" s="1619"/>
      <c r="I3" s="1619"/>
      <c r="J3" s="1619"/>
    </row>
    <row r="4" spans="1:10" ht="24.75" customHeight="1" x14ac:dyDescent="0.2">
      <c r="A4" s="2182"/>
      <c r="B4" s="1619" t="s">
        <v>380</v>
      </c>
      <c r="C4" s="1619"/>
      <c r="D4" s="1619"/>
      <c r="E4" s="1619"/>
      <c r="F4" s="1619"/>
      <c r="G4" s="1619"/>
      <c r="H4" s="1619"/>
      <c r="I4" s="1619"/>
      <c r="J4" s="1619"/>
    </row>
    <row r="5" spans="1:10" x14ac:dyDescent="0.2">
      <c r="A5" s="1655" t="s">
        <v>381</v>
      </c>
      <c r="B5" s="1656"/>
      <c r="C5" s="1656"/>
      <c r="D5" s="1656"/>
      <c r="E5" s="1656"/>
      <c r="F5" s="1656"/>
      <c r="G5" s="1656"/>
      <c r="H5" s="1656"/>
      <c r="I5" s="1656"/>
      <c r="J5" s="1657"/>
    </row>
    <row r="6" spans="1:10" ht="25.5" x14ac:dyDescent="0.2">
      <c r="A6" s="1645" t="s">
        <v>342</v>
      </c>
      <c r="B6" s="1647" t="s">
        <v>288</v>
      </c>
      <c r="C6" s="1648"/>
      <c r="D6" s="1649"/>
      <c r="E6" s="1653" t="s">
        <v>343</v>
      </c>
      <c r="F6" s="1647" t="s">
        <v>289</v>
      </c>
      <c r="G6" s="1648"/>
      <c r="H6" s="1649"/>
      <c r="I6" s="223" t="s">
        <v>382</v>
      </c>
      <c r="J6" s="224" t="s">
        <v>383</v>
      </c>
    </row>
    <row r="7" spans="1:10" ht="38.25" x14ac:dyDescent="0.2">
      <c r="A7" s="1646"/>
      <c r="B7" s="1650"/>
      <c r="C7" s="1651"/>
      <c r="D7" s="1652"/>
      <c r="E7" s="1654"/>
      <c r="F7" s="1650"/>
      <c r="G7" s="1651"/>
      <c r="H7" s="1652"/>
      <c r="I7" s="221" t="s">
        <v>384</v>
      </c>
      <c r="J7" s="1286" t="s">
        <v>385</v>
      </c>
    </row>
    <row r="8" spans="1:10" x14ac:dyDescent="0.2">
      <c r="A8" s="2233"/>
      <c r="B8" s="2234"/>
      <c r="C8" s="2234"/>
      <c r="D8" s="2234"/>
      <c r="E8" s="2234"/>
      <c r="F8" s="2234"/>
      <c r="G8" s="2234"/>
      <c r="H8" s="2234"/>
      <c r="I8" s="2234"/>
      <c r="J8" s="2235"/>
    </row>
    <row r="9" spans="1:10" ht="98.25" customHeight="1" x14ac:dyDescent="0.2">
      <c r="A9" s="222" t="s">
        <v>386</v>
      </c>
      <c r="B9" s="1578" t="s">
        <v>1248</v>
      </c>
      <c r="C9" s="2185"/>
      <c r="D9" s="2185"/>
      <c r="E9" s="2185"/>
      <c r="F9" s="1579"/>
      <c r="G9" s="223" t="s">
        <v>387</v>
      </c>
      <c r="H9" s="2230" t="s">
        <v>1249</v>
      </c>
      <c r="I9" s="2231"/>
      <c r="J9" s="2232"/>
    </row>
    <row r="10" spans="1:10" ht="75" customHeight="1" x14ac:dyDescent="0.2">
      <c r="A10" s="222" t="s">
        <v>388</v>
      </c>
      <c r="B10" s="1578" t="s">
        <v>33</v>
      </c>
      <c r="C10" s="2185"/>
      <c r="D10" s="2185"/>
      <c r="E10" s="2185"/>
      <c r="F10" s="1579"/>
      <c r="G10" s="223" t="s">
        <v>389</v>
      </c>
      <c r="H10" s="2230" t="s">
        <v>1250</v>
      </c>
      <c r="I10" s="2231"/>
      <c r="J10" s="2232"/>
    </row>
    <row r="11" spans="1:10" ht="150.75" customHeight="1" x14ac:dyDescent="0.2">
      <c r="A11" s="222" t="s">
        <v>390</v>
      </c>
      <c r="B11" s="1578" t="s">
        <v>1251</v>
      </c>
      <c r="C11" s="2185"/>
      <c r="D11" s="2185"/>
      <c r="E11" s="2185"/>
      <c r="F11" s="1579"/>
      <c r="G11" s="223" t="s">
        <v>391</v>
      </c>
      <c r="H11" s="1578" t="s">
        <v>1252</v>
      </c>
      <c r="I11" s="2185"/>
      <c r="J11" s="2236"/>
    </row>
    <row r="12" spans="1:10" ht="38.25" x14ac:dyDescent="0.2">
      <c r="A12" s="222" t="s">
        <v>392</v>
      </c>
      <c r="B12" s="1578" t="s">
        <v>1253</v>
      </c>
      <c r="C12" s="2185"/>
      <c r="D12" s="2185"/>
      <c r="E12" s="2185"/>
      <c r="F12" s="1579"/>
      <c r="G12" s="223" t="s">
        <v>393</v>
      </c>
      <c r="H12" s="1582" t="s">
        <v>1219</v>
      </c>
      <c r="I12" s="1582"/>
      <c r="J12" s="2193"/>
    </row>
    <row r="13" spans="1:10" ht="51" x14ac:dyDescent="0.2">
      <c r="A13" s="222" t="s">
        <v>394</v>
      </c>
      <c r="B13" s="1578" t="s">
        <v>1184</v>
      </c>
      <c r="C13" s="2185"/>
      <c r="D13" s="2185"/>
      <c r="E13" s="2185"/>
      <c r="F13" s="1579"/>
      <c r="G13" s="223" t="s">
        <v>395</v>
      </c>
      <c r="H13" s="1582" t="s">
        <v>1185</v>
      </c>
      <c r="I13" s="1582"/>
      <c r="J13" s="2193"/>
    </row>
    <row r="14" spans="1:10" ht="15.75" x14ac:dyDescent="0.2">
      <c r="A14" s="1645" t="s">
        <v>396</v>
      </c>
      <c r="B14" s="2194" t="s">
        <v>1254</v>
      </c>
      <c r="C14" s="2195"/>
      <c r="D14" s="2196"/>
      <c r="E14" s="1653" t="s">
        <v>397</v>
      </c>
      <c r="F14" s="1703">
        <v>0.15</v>
      </c>
      <c r="G14" s="1653" t="s">
        <v>398</v>
      </c>
      <c r="H14" s="2203" t="s">
        <v>1255</v>
      </c>
      <c r="I14" s="2204"/>
      <c r="J14" s="2205"/>
    </row>
    <row r="15" spans="1:10" ht="15.75" x14ac:dyDescent="0.2">
      <c r="A15" s="1763"/>
      <c r="B15" s="2197"/>
      <c r="C15" s="2198"/>
      <c r="D15" s="2199"/>
      <c r="E15" s="1724"/>
      <c r="F15" s="1704"/>
      <c r="G15" s="1724"/>
      <c r="H15" s="2206" t="s">
        <v>1256</v>
      </c>
      <c r="I15" s="2207"/>
      <c r="J15" s="2208"/>
    </row>
    <row r="16" spans="1:10" ht="16.5" thickBot="1" x14ac:dyDescent="0.25">
      <c r="A16" s="1764"/>
      <c r="B16" s="2200"/>
      <c r="C16" s="2201"/>
      <c r="D16" s="2202"/>
      <c r="E16" s="1753"/>
      <c r="F16" s="1705"/>
      <c r="G16" s="1753"/>
      <c r="H16" s="2209" t="s">
        <v>1257</v>
      </c>
      <c r="I16" s="2210"/>
      <c r="J16" s="2211"/>
    </row>
    <row r="17" spans="1:12" x14ac:dyDescent="0.2">
      <c r="A17" s="2186"/>
      <c r="B17" s="1662"/>
      <c r="C17" s="1662"/>
      <c r="D17" s="1662"/>
      <c r="E17" s="1662"/>
      <c r="F17" s="1662"/>
      <c r="G17" s="1662"/>
      <c r="H17" s="1662"/>
      <c r="I17" s="1662"/>
      <c r="J17" s="1663"/>
      <c r="L17">
        <f>1674+118+5</f>
        <v>1797</v>
      </c>
    </row>
    <row r="18" spans="1:12" ht="13.5" thickBot="1" x14ac:dyDescent="0.25"/>
    <row r="19" spans="1:12" x14ac:dyDescent="0.2">
      <c r="A19" s="2186"/>
      <c r="B19" s="1662"/>
      <c r="C19" s="1662"/>
      <c r="D19" s="1662"/>
      <c r="E19" s="1662"/>
      <c r="F19" s="1662"/>
      <c r="G19" s="1662"/>
      <c r="H19" s="1662"/>
      <c r="I19" s="1662"/>
      <c r="J19" s="1663"/>
    </row>
    <row r="20" spans="1:12" ht="15" x14ac:dyDescent="0.2">
      <c r="A20" s="1688"/>
      <c r="B20" s="1617" t="s">
        <v>378</v>
      </c>
      <c r="C20" s="1617"/>
      <c r="D20" s="1617"/>
      <c r="E20" s="1617"/>
      <c r="F20" s="1617"/>
      <c r="G20" s="1617"/>
      <c r="H20" s="1617"/>
      <c r="I20" s="1617"/>
      <c r="J20" s="1617"/>
    </row>
    <row r="21" spans="1:12" ht="28.5" customHeight="1" x14ac:dyDescent="0.2">
      <c r="A21" s="1689"/>
      <c r="B21" s="1619" t="s">
        <v>1176</v>
      </c>
      <c r="C21" s="1619"/>
      <c r="D21" s="1619"/>
      <c r="E21" s="1619"/>
      <c r="F21" s="1619"/>
      <c r="G21" s="1619"/>
      <c r="H21" s="1619"/>
      <c r="I21" s="1619"/>
      <c r="J21" s="1619"/>
    </row>
    <row r="22" spans="1:12" ht="31.5" customHeight="1" thickBot="1" x14ac:dyDescent="0.25">
      <c r="A22" s="1690"/>
      <c r="B22" s="1619" t="s">
        <v>380</v>
      </c>
      <c r="C22" s="1619"/>
      <c r="D22" s="1619"/>
      <c r="E22" s="1619"/>
      <c r="F22" s="1619"/>
      <c r="G22" s="1619"/>
      <c r="H22" s="1619"/>
      <c r="I22" s="1619"/>
      <c r="J22" s="1619"/>
    </row>
    <row r="23" spans="1:12" ht="13.5" thickBot="1" x14ac:dyDescent="0.25">
      <c r="A23" s="2212" t="s">
        <v>402</v>
      </c>
      <c r="B23" s="1621"/>
      <c r="C23" s="1621"/>
      <c r="D23" s="1621"/>
      <c r="E23" s="1621"/>
      <c r="F23" s="1621"/>
      <c r="G23" s="1621"/>
      <c r="H23" s="1621"/>
      <c r="I23" s="1621"/>
      <c r="J23" s="1622"/>
    </row>
    <row r="24" spans="1:12" ht="45.75" thickBot="1" x14ac:dyDescent="0.25">
      <c r="A24" s="397" t="s">
        <v>403</v>
      </c>
      <c r="B24" s="395" t="s">
        <v>397</v>
      </c>
      <c r="C24" s="395" t="s">
        <v>404</v>
      </c>
      <c r="D24" s="396" t="s">
        <v>405</v>
      </c>
      <c r="E24" s="396" t="s">
        <v>406</v>
      </c>
      <c r="F24" s="1724" t="s">
        <v>407</v>
      </c>
      <c r="G24" s="1725"/>
      <c r="H24" s="34" t="s">
        <v>21</v>
      </c>
      <c r="I24" s="330" t="s">
        <v>666</v>
      </c>
      <c r="J24" s="331" t="s">
        <v>667</v>
      </c>
    </row>
    <row r="25" spans="1:12" ht="194.25" customHeight="1" thickBot="1" x14ac:dyDescent="0.25">
      <c r="A25" s="192">
        <v>2012</v>
      </c>
      <c r="B25" s="1086">
        <v>0.15</v>
      </c>
      <c r="C25" s="1087">
        <v>6.3399999999999998E-2</v>
      </c>
      <c r="D25" s="413">
        <f>+C25/B25</f>
        <v>0.42266666666666669</v>
      </c>
      <c r="E25" s="199" t="s">
        <v>1258</v>
      </c>
      <c r="F25" s="1720" t="s">
        <v>1259</v>
      </c>
      <c r="G25" s="1740"/>
      <c r="H25" s="176" t="s">
        <v>1260</v>
      </c>
      <c r="I25" s="482">
        <v>41273</v>
      </c>
      <c r="J25" s="193"/>
    </row>
    <row r="26" spans="1:12" ht="141" customHeight="1" thickBot="1" x14ac:dyDescent="0.25">
      <c r="A26" s="192">
        <v>2013</v>
      </c>
      <c r="B26" s="1086">
        <v>0.15</v>
      </c>
      <c r="C26" s="1336">
        <v>0.36099999999999999</v>
      </c>
      <c r="D26" s="413">
        <f>+C26/B26</f>
        <v>2.4066666666666667</v>
      </c>
      <c r="E26" s="199" t="s">
        <v>1261</v>
      </c>
      <c r="F26" s="1720" t="s">
        <v>1262</v>
      </c>
      <c r="G26" s="1740"/>
      <c r="H26" s="176" t="s">
        <v>1260</v>
      </c>
      <c r="I26" s="482">
        <v>41638</v>
      </c>
      <c r="J26" s="193"/>
    </row>
    <row r="27" spans="1:12" ht="168.75" customHeight="1" thickBot="1" x14ac:dyDescent="0.25">
      <c r="A27" s="192">
        <v>2014</v>
      </c>
      <c r="B27" s="1086">
        <v>0.15</v>
      </c>
      <c r="C27" s="1087">
        <v>0.1111</v>
      </c>
      <c r="D27" s="413">
        <f>+C27/B27</f>
        <v>0.7406666666666667</v>
      </c>
      <c r="E27" s="199" t="s">
        <v>1263</v>
      </c>
      <c r="F27" s="1720" t="s">
        <v>1262</v>
      </c>
      <c r="G27" s="1740"/>
      <c r="H27" s="176" t="s">
        <v>1260</v>
      </c>
      <c r="I27" s="482">
        <v>42003</v>
      </c>
      <c r="J27" s="193"/>
    </row>
    <row r="28" spans="1:12" ht="204.75" customHeight="1" thickBot="1" x14ac:dyDescent="0.25">
      <c r="A28" s="192">
        <v>2015</v>
      </c>
      <c r="B28" s="1086">
        <v>0.15</v>
      </c>
      <c r="C28" s="1087">
        <v>0.1018</v>
      </c>
      <c r="D28" s="413">
        <f>+C28/B28</f>
        <v>0.67866666666666675</v>
      </c>
      <c r="E28" s="199" t="s">
        <v>1264</v>
      </c>
      <c r="F28" s="1720" t="s">
        <v>1262</v>
      </c>
      <c r="G28" s="1740"/>
      <c r="H28" s="176" t="s">
        <v>1260</v>
      </c>
      <c r="I28" s="482">
        <v>42734</v>
      </c>
      <c r="J28" s="195"/>
    </row>
    <row r="29" spans="1:12" ht="184.5" customHeight="1" x14ac:dyDescent="0.2">
      <c r="A29" s="215">
        <v>2016</v>
      </c>
      <c r="B29" s="1372">
        <v>0.15</v>
      </c>
      <c r="C29" s="1291">
        <v>0.12959999999999999</v>
      </c>
      <c r="D29" s="813">
        <f>+C29/B29</f>
        <v>0.86399999999999999</v>
      </c>
      <c r="E29" s="773" t="s">
        <v>1265</v>
      </c>
      <c r="F29" s="1722" t="s">
        <v>1262</v>
      </c>
      <c r="G29" s="1739"/>
      <c r="H29" s="216" t="s">
        <v>1260</v>
      </c>
      <c r="I29" s="845">
        <v>42734</v>
      </c>
      <c r="J29" s="797"/>
    </row>
    <row r="30" spans="1:12" ht="18.75" customHeight="1" x14ac:dyDescent="0.2">
      <c r="A30" s="1286">
        <v>2017</v>
      </c>
      <c r="B30" s="495" t="s">
        <v>267</v>
      </c>
      <c r="C30" s="863" t="s">
        <v>267</v>
      </c>
      <c r="D30" s="495" t="s">
        <v>267</v>
      </c>
      <c r="E30" s="495" t="s">
        <v>267</v>
      </c>
      <c r="F30" s="2218" t="s">
        <v>267</v>
      </c>
      <c r="G30" s="2217"/>
      <c r="H30" s="842"/>
      <c r="I30" s="316"/>
      <c r="J30" s="316"/>
    </row>
    <row r="31" spans="1:12" s="158" customFormat="1" ht="23.25" customHeight="1" thickBot="1" x14ac:dyDescent="0.25">
      <c r="A31" s="1286">
        <v>2018</v>
      </c>
      <c r="B31" s="495" t="s">
        <v>267</v>
      </c>
      <c r="C31" s="863" t="s">
        <v>267</v>
      </c>
      <c r="D31" s="495" t="s">
        <v>267</v>
      </c>
      <c r="E31" s="495" t="s">
        <v>267</v>
      </c>
      <c r="F31" s="2218" t="s">
        <v>267</v>
      </c>
      <c r="G31" s="2217"/>
      <c r="H31" s="132"/>
      <c r="I31" s="495"/>
      <c r="J31" s="495"/>
    </row>
    <row r="32" spans="1:12" ht="102.75" thickBot="1" x14ac:dyDescent="0.25">
      <c r="A32" s="1286">
        <v>2019</v>
      </c>
      <c r="B32" s="495">
        <v>15</v>
      </c>
      <c r="C32" s="971">
        <v>5.56</v>
      </c>
      <c r="D32" s="495">
        <v>63</v>
      </c>
      <c r="E32" s="842" t="s">
        <v>1266</v>
      </c>
      <c r="F32" s="1720" t="s">
        <v>1262</v>
      </c>
      <c r="G32" s="1740"/>
      <c r="H32" s="176" t="s">
        <v>1260</v>
      </c>
      <c r="I32" s="482">
        <v>43464</v>
      </c>
      <c r="J32" s="316"/>
    </row>
    <row r="33" spans="1:15" ht="69.75" customHeight="1" thickBot="1" x14ac:dyDescent="0.25">
      <c r="A33" s="843">
        <v>44012</v>
      </c>
      <c r="B33" s="1082">
        <v>0.15</v>
      </c>
      <c r="C33" s="1083">
        <v>2.3099999999999999E-2</v>
      </c>
      <c r="D33" s="1084">
        <v>0.85</v>
      </c>
      <c r="E33" s="1067" t="s">
        <v>1246</v>
      </c>
      <c r="F33" s="2241" t="s">
        <v>1267</v>
      </c>
      <c r="G33" s="2242"/>
      <c r="H33" s="133" t="s">
        <v>693</v>
      </c>
      <c r="I33" s="918">
        <v>43985</v>
      </c>
      <c r="J33" s="316"/>
    </row>
    <row r="34" spans="1:15" ht="115.5" thickBot="1" x14ac:dyDescent="0.25">
      <c r="A34" s="1085">
        <v>44195</v>
      </c>
      <c r="B34" s="1086">
        <v>0.15</v>
      </c>
      <c r="C34" s="1087" t="s">
        <v>1268</v>
      </c>
      <c r="D34" s="413" t="s">
        <v>1269</v>
      </c>
      <c r="E34" s="199" t="s">
        <v>1270</v>
      </c>
      <c r="F34" s="1720" t="s">
        <v>1262</v>
      </c>
      <c r="G34" s="1740"/>
      <c r="H34" s="133" t="s">
        <v>693</v>
      </c>
      <c r="I34" s="918">
        <v>44560</v>
      </c>
      <c r="J34" s="316"/>
    </row>
    <row r="35" spans="1:15" s="17" customFormat="1" ht="60" customHeight="1" x14ac:dyDescent="0.2">
      <c r="A35" s="1233">
        <v>44377</v>
      </c>
      <c r="B35" s="1234">
        <v>0.15</v>
      </c>
      <c r="C35" s="1235">
        <v>2.5299999999999998</v>
      </c>
      <c r="D35" s="1236">
        <f>+C35</f>
        <v>2.5299999999999998</v>
      </c>
      <c r="E35" s="1240" t="s">
        <v>1246</v>
      </c>
      <c r="F35" s="2237" t="s">
        <v>1267</v>
      </c>
      <c r="G35" s="2238"/>
      <c r="H35" s="133" t="s">
        <v>693</v>
      </c>
      <c r="I35" s="965"/>
      <c r="J35" s="965"/>
    </row>
    <row r="36" spans="1:15" ht="115.5" thickBot="1" x14ac:dyDescent="0.25">
      <c r="A36" s="1181">
        <v>44560</v>
      </c>
      <c r="B36" s="1182">
        <v>0.15</v>
      </c>
      <c r="C36" s="1237">
        <v>4.04</v>
      </c>
      <c r="D36" s="1238">
        <f>+C36</f>
        <v>4.04</v>
      </c>
      <c r="E36" s="1239" t="s">
        <v>1271</v>
      </c>
      <c r="F36" s="2239" t="s">
        <v>1267</v>
      </c>
      <c r="G36" s="2240"/>
      <c r="H36" s="133" t="s">
        <v>693</v>
      </c>
      <c r="I36" s="316"/>
      <c r="J36" s="316"/>
      <c r="M36" s="1389"/>
      <c r="N36" s="1389"/>
      <c r="O36" s="1389"/>
    </row>
    <row r="37" spans="1:15" x14ac:dyDescent="0.2">
      <c r="M37" s="1389"/>
      <c r="N37" s="1389"/>
      <c r="O37" s="1389"/>
    </row>
    <row r="38" spans="1:15" x14ac:dyDescent="0.2">
      <c r="M38" s="481">
        <v>2012</v>
      </c>
      <c r="N38" s="1390">
        <v>6.3399999999999998E-2</v>
      </c>
      <c r="O38" s="1389"/>
    </row>
    <row r="39" spans="1:15" x14ac:dyDescent="0.2">
      <c r="M39" s="481">
        <v>2013</v>
      </c>
      <c r="N39" s="1390">
        <v>0.36099999999999999</v>
      </c>
      <c r="O39" s="1389"/>
    </row>
    <row r="40" spans="1:15" x14ac:dyDescent="0.2">
      <c r="D40" t="s">
        <v>1272</v>
      </c>
      <c r="M40" s="481">
        <v>2014</v>
      </c>
      <c r="N40" s="1390">
        <v>0.1111</v>
      </c>
      <c r="O40" s="1389"/>
    </row>
    <row r="41" spans="1:15" x14ac:dyDescent="0.2">
      <c r="M41" s="481">
        <v>2015</v>
      </c>
      <c r="N41" s="1390">
        <v>0.1018</v>
      </c>
      <c r="O41" s="1389"/>
    </row>
    <row r="42" spans="1:15" x14ac:dyDescent="0.2">
      <c r="M42" s="481">
        <v>2016</v>
      </c>
      <c r="N42" s="1390">
        <v>0.12959999999999999</v>
      </c>
      <c r="O42" s="1389"/>
    </row>
    <row r="43" spans="1:15" x14ac:dyDescent="0.2">
      <c r="M43" s="1389"/>
      <c r="N43" s="1389"/>
      <c r="O43" s="1389"/>
    </row>
    <row r="44" spans="1:15" x14ac:dyDescent="0.2">
      <c r="M44" s="1389"/>
      <c r="N44" s="1389"/>
      <c r="O44" s="1389"/>
    </row>
  </sheetData>
  <mergeCells count="49">
    <mergeCell ref="F35:G35"/>
    <mergeCell ref="F36:G36"/>
    <mergeCell ref="A17:J17"/>
    <mergeCell ref="B20:J20"/>
    <mergeCell ref="A19:J19"/>
    <mergeCell ref="A20:A22"/>
    <mergeCell ref="B21:J21"/>
    <mergeCell ref="B22:J22"/>
    <mergeCell ref="A23:J23"/>
    <mergeCell ref="F24:G24"/>
    <mergeCell ref="F25:G25"/>
    <mergeCell ref="F26:G26"/>
    <mergeCell ref="F34:G34"/>
    <mergeCell ref="F31:G31"/>
    <mergeCell ref="F32:G32"/>
    <mergeCell ref="F33:G33"/>
    <mergeCell ref="H13:J13"/>
    <mergeCell ref="A14:A16"/>
    <mergeCell ref="B14:D16"/>
    <mergeCell ref="E14:E16"/>
    <mergeCell ref="F14:F16"/>
    <mergeCell ref="G14:G16"/>
    <mergeCell ref="H14:J14"/>
    <mergeCell ref="H15:J15"/>
    <mergeCell ref="H16:J16"/>
    <mergeCell ref="H10:J10"/>
    <mergeCell ref="B11:F11"/>
    <mergeCell ref="H11:J11"/>
    <mergeCell ref="B12:F12"/>
    <mergeCell ref="H12:J12"/>
    <mergeCell ref="H9:J9"/>
    <mergeCell ref="A1:J1"/>
    <mergeCell ref="A2:A4"/>
    <mergeCell ref="B2:J2"/>
    <mergeCell ref="B3:J3"/>
    <mergeCell ref="B4:J4"/>
    <mergeCell ref="A5:J5"/>
    <mergeCell ref="A6:A7"/>
    <mergeCell ref="B6:D7"/>
    <mergeCell ref="E6:E7"/>
    <mergeCell ref="F6:H7"/>
    <mergeCell ref="A8:J8"/>
    <mergeCell ref="F27:G27"/>
    <mergeCell ref="F28:G28"/>
    <mergeCell ref="F29:G29"/>
    <mergeCell ref="F30:G30"/>
    <mergeCell ref="B9:F9"/>
    <mergeCell ref="B10:F10"/>
    <mergeCell ref="B13:F13"/>
  </mergeCells>
  <dataValidations count="3">
    <dataValidation type="list" allowBlank="1" showInputMessage="1" showErrorMessage="1" errorTitle="Seleccione un valor de la lista" sqref="J6" xr:uid="{00000000-0002-0000-2600-000000000000}">
      <formula1>$K$1:$K$3</formula1>
    </dataValidation>
    <dataValidation allowBlank="1" showInputMessage="1" showErrorMessage="1" errorTitle="Seleccionar un valor de la lista" sqref="E25:E29 E34" xr:uid="{00000000-0002-0000-2600-000001000000}"/>
    <dataValidation type="list" allowBlank="1" showInputMessage="1" showErrorMessage="1" sqref="J25:J29" xr:uid="{00000000-0002-0000-2600-000002000000}">
      <formula1>$M$1:$M$4</formula1>
    </dataValidation>
  </dataValidations>
  <pageMargins left="0.7" right="0.7" top="0.75" bottom="0.75" header="0.3" footer="0.3"/>
  <pageSetup paperSize="9" orientation="portrait" r:id="rId1"/>
  <drawing r:id="rId2"/>
  <legacyDrawing r:id="rId3"/>
</worksheet>
</file>

<file path=xl/worksheets/sheet4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0000"/>
  </sheetPr>
  <dimension ref="A1:BA62"/>
  <sheetViews>
    <sheetView showGridLines="0" workbookViewId="0">
      <selection activeCell="S40" sqref="S40"/>
    </sheetView>
  </sheetViews>
  <sheetFormatPr baseColWidth="10" defaultColWidth="9.140625" defaultRowHeight="12.75" x14ac:dyDescent="0.2"/>
  <cols>
    <col min="1" max="1" width="39.5703125" style="158" customWidth="1"/>
    <col min="2" max="4" width="11.42578125" style="158" customWidth="1"/>
    <col min="5" max="5" width="35.85546875" customWidth="1"/>
    <col min="6" max="6" width="11.42578125" customWidth="1"/>
    <col min="7" max="7" width="15.28515625" customWidth="1"/>
    <col min="8" max="8" width="15.28515625" style="17" customWidth="1"/>
    <col min="9" max="37" width="11.42578125" customWidth="1"/>
    <col min="38" max="38" width="12.28515625" customWidth="1"/>
    <col min="39" max="39" width="11.42578125" customWidth="1"/>
    <col min="40" max="40" width="12.42578125" customWidth="1"/>
    <col min="41" max="256" width="11.42578125" customWidth="1"/>
  </cols>
  <sheetData>
    <row r="1" spans="1:10" ht="25.5" customHeight="1" x14ac:dyDescent="0.2">
      <c r="A1" s="1462"/>
      <c r="B1" s="1618" t="s">
        <v>378</v>
      </c>
      <c r="C1" s="1618"/>
      <c r="D1" s="1618"/>
      <c r="E1" s="1618"/>
      <c r="F1" s="1618"/>
      <c r="G1" s="1618"/>
      <c r="H1" s="1618"/>
      <c r="I1" s="1618"/>
      <c r="J1" s="1618"/>
    </row>
    <row r="2" spans="1:10" ht="18.75" customHeight="1" x14ac:dyDescent="0.2">
      <c r="A2" s="1462"/>
      <c r="B2" s="1619" t="s">
        <v>1176</v>
      </c>
      <c r="C2" s="1619"/>
      <c r="D2" s="1619"/>
      <c r="E2" s="1619"/>
      <c r="F2" s="1619"/>
      <c r="G2" s="1619"/>
      <c r="H2" s="1619"/>
      <c r="I2" s="1619"/>
      <c r="J2" s="1619"/>
    </row>
    <row r="3" spans="1:10" ht="28.5" customHeight="1" x14ac:dyDescent="0.2">
      <c r="A3" s="1462"/>
      <c r="B3" s="1619" t="s">
        <v>380</v>
      </c>
      <c r="C3" s="1619"/>
      <c r="D3" s="1619"/>
      <c r="E3" s="1619"/>
      <c r="F3" s="1619"/>
      <c r="G3" s="1619"/>
      <c r="H3" s="1619"/>
      <c r="I3" s="1619"/>
      <c r="J3" s="1619"/>
    </row>
    <row r="4" spans="1:10" x14ac:dyDescent="0.2">
      <c r="A4" s="1655" t="s">
        <v>381</v>
      </c>
      <c r="B4" s="1656"/>
      <c r="C4" s="1656"/>
      <c r="D4" s="1656"/>
      <c r="E4" s="1656"/>
      <c r="F4" s="1656"/>
      <c r="G4" s="1656"/>
      <c r="H4" s="1656"/>
      <c r="I4" s="1656"/>
      <c r="J4" s="1657"/>
    </row>
    <row r="5" spans="1:10" ht="25.5" x14ac:dyDescent="0.2">
      <c r="A5" s="1645" t="s">
        <v>342</v>
      </c>
      <c r="B5" s="1647" t="s">
        <v>291</v>
      </c>
      <c r="C5" s="1648"/>
      <c r="D5" s="1649"/>
      <c r="E5" s="1653" t="s">
        <v>343</v>
      </c>
      <c r="F5" s="1647" t="s">
        <v>292</v>
      </c>
      <c r="G5" s="1648"/>
      <c r="H5" s="1649"/>
      <c r="I5" s="223" t="s">
        <v>382</v>
      </c>
      <c r="J5" s="224" t="s">
        <v>383</v>
      </c>
    </row>
    <row r="6" spans="1:10" ht="38.25" x14ac:dyDescent="0.2">
      <c r="A6" s="1646"/>
      <c r="B6" s="1650"/>
      <c r="C6" s="1651"/>
      <c r="D6" s="1652"/>
      <c r="E6" s="1654"/>
      <c r="F6" s="1650"/>
      <c r="G6" s="1651"/>
      <c r="H6" s="1652"/>
      <c r="I6" s="221" t="s">
        <v>384</v>
      </c>
      <c r="J6" s="225" t="s">
        <v>385</v>
      </c>
    </row>
    <row r="7" spans="1:10" x14ac:dyDescent="0.2">
      <c r="A7" s="2243"/>
      <c r="B7" s="2244"/>
      <c r="C7" s="2244"/>
      <c r="D7" s="2244"/>
      <c r="E7" s="2244"/>
      <c r="F7" s="2244"/>
      <c r="G7" s="2244"/>
      <c r="H7" s="2244"/>
      <c r="I7" s="2244"/>
      <c r="J7" s="2245"/>
    </row>
    <row r="8" spans="1:10" ht="92.25" customHeight="1" x14ac:dyDescent="0.2">
      <c r="A8" s="222" t="s">
        <v>386</v>
      </c>
      <c r="B8" s="1578" t="s">
        <v>1273</v>
      </c>
      <c r="C8" s="2185"/>
      <c r="D8" s="2185"/>
      <c r="E8" s="2185"/>
      <c r="F8" s="1579"/>
      <c r="G8" s="223" t="s">
        <v>387</v>
      </c>
      <c r="H8" s="2230" t="s">
        <v>1274</v>
      </c>
      <c r="I8" s="2231"/>
      <c r="J8" s="2232"/>
    </row>
    <row r="9" spans="1:10" ht="71.25" customHeight="1" x14ac:dyDescent="0.2">
      <c r="A9" s="222" t="s">
        <v>388</v>
      </c>
      <c r="B9" s="1578" t="s">
        <v>315</v>
      </c>
      <c r="C9" s="2185"/>
      <c r="D9" s="2185"/>
      <c r="E9" s="2185"/>
      <c r="F9" s="1579"/>
      <c r="G9" s="223" t="s">
        <v>389</v>
      </c>
      <c r="H9" s="2230" t="s">
        <v>1275</v>
      </c>
      <c r="I9" s="2231"/>
      <c r="J9" s="2232"/>
    </row>
    <row r="10" spans="1:10" ht="264.75" customHeight="1" x14ac:dyDescent="0.2">
      <c r="A10" s="222" t="s">
        <v>390</v>
      </c>
      <c r="B10" s="1578" t="s">
        <v>1276</v>
      </c>
      <c r="C10" s="2185"/>
      <c r="D10" s="2185"/>
      <c r="E10" s="2185"/>
      <c r="F10" s="1579"/>
      <c r="G10" s="223" t="s">
        <v>391</v>
      </c>
      <c r="H10" s="1578" t="s">
        <v>1277</v>
      </c>
      <c r="I10" s="2185"/>
      <c r="J10" s="2236"/>
    </row>
    <row r="11" spans="1:10" ht="38.25" x14ac:dyDescent="0.2">
      <c r="A11" s="222" t="s">
        <v>392</v>
      </c>
      <c r="B11" s="1578" t="s">
        <v>1182</v>
      </c>
      <c r="C11" s="2185"/>
      <c r="D11" s="2185"/>
      <c r="E11" s="2185"/>
      <c r="F11" s="1579"/>
      <c r="G11" s="223" t="s">
        <v>393</v>
      </c>
      <c r="H11" s="1582" t="s">
        <v>1278</v>
      </c>
      <c r="I11" s="1582"/>
      <c r="J11" s="2193"/>
    </row>
    <row r="12" spans="1:10" ht="51" x14ac:dyDescent="0.2">
      <c r="A12" s="222" t="s">
        <v>394</v>
      </c>
      <c r="B12" s="1578" t="s">
        <v>1184</v>
      </c>
      <c r="C12" s="2185"/>
      <c r="D12" s="2185"/>
      <c r="E12" s="2185"/>
      <c r="F12" s="1579"/>
      <c r="G12" s="223" t="s">
        <v>395</v>
      </c>
      <c r="H12" s="1582" t="s">
        <v>1185</v>
      </c>
      <c r="I12" s="1582"/>
      <c r="J12" s="2193"/>
    </row>
    <row r="13" spans="1:10" ht="15" x14ac:dyDescent="0.2">
      <c r="A13" s="1645" t="s">
        <v>396</v>
      </c>
      <c r="B13" s="2194" t="s">
        <v>1279</v>
      </c>
      <c r="C13" s="2195"/>
      <c r="D13" s="2196"/>
      <c r="E13" s="1653" t="s">
        <v>397</v>
      </c>
      <c r="F13" s="2246">
        <v>1</v>
      </c>
      <c r="G13" s="1653" t="s">
        <v>398</v>
      </c>
      <c r="H13" s="2247" t="s">
        <v>1280</v>
      </c>
      <c r="I13" s="2248"/>
      <c r="J13" s="2249"/>
    </row>
    <row r="14" spans="1:10" ht="15" x14ac:dyDescent="0.2">
      <c r="A14" s="1763"/>
      <c r="B14" s="2197"/>
      <c r="C14" s="2198"/>
      <c r="D14" s="2199"/>
      <c r="E14" s="1724"/>
      <c r="F14" s="1676"/>
      <c r="G14" s="1724"/>
      <c r="H14" s="2252" t="s">
        <v>1281</v>
      </c>
      <c r="I14" s="2253"/>
      <c r="J14" s="2254"/>
    </row>
    <row r="15" spans="1:10" ht="15.75" thickBot="1" x14ac:dyDescent="0.25">
      <c r="A15" s="1764"/>
      <c r="B15" s="2200"/>
      <c r="C15" s="2201"/>
      <c r="D15" s="2202"/>
      <c r="E15" s="1753"/>
      <c r="F15" s="1677"/>
      <c r="G15" s="1753"/>
      <c r="H15" s="2255" t="s">
        <v>1282</v>
      </c>
      <c r="I15" s="2256"/>
      <c r="J15" s="2257"/>
    </row>
    <row r="16" spans="1:10" x14ac:dyDescent="0.2">
      <c r="A16" s="2213"/>
      <c r="B16" s="2214"/>
      <c r="C16" s="2214"/>
      <c r="D16" s="2214"/>
      <c r="E16" s="2214"/>
      <c r="F16" s="2214"/>
      <c r="G16" s="2214"/>
      <c r="H16" s="2214"/>
      <c r="I16" s="2214"/>
      <c r="J16" s="2215"/>
    </row>
    <row r="17" spans="1:37" ht="13.5" thickBot="1" x14ac:dyDescent="0.25"/>
    <row r="18" spans="1:37" x14ac:dyDescent="0.2">
      <c r="A18" s="1859"/>
      <c r="B18" s="1860"/>
      <c r="C18" s="1860"/>
      <c r="D18" s="1860"/>
      <c r="E18" s="1860"/>
      <c r="F18" s="1860"/>
      <c r="G18" s="1860"/>
      <c r="H18" s="1860"/>
      <c r="I18" s="1860"/>
      <c r="J18" s="1861"/>
    </row>
    <row r="19" spans="1:37" x14ac:dyDescent="0.2">
      <c r="A19" s="2258"/>
      <c r="B19" s="1863" t="s">
        <v>378</v>
      </c>
      <c r="C19" s="1863"/>
      <c r="D19" s="1863"/>
      <c r="E19" s="1863"/>
      <c r="F19" s="1863"/>
      <c r="G19" s="1863"/>
      <c r="H19" s="1863"/>
      <c r="I19" s="1863"/>
      <c r="J19" s="1863"/>
    </row>
    <row r="20" spans="1:37" x14ac:dyDescent="0.2">
      <c r="A20" s="2258"/>
      <c r="B20" s="1864" t="s">
        <v>1176</v>
      </c>
      <c r="C20" s="1864"/>
      <c r="D20" s="1864"/>
      <c r="E20" s="1864"/>
      <c r="F20" s="1864"/>
      <c r="G20" s="1864"/>
      <c r="H20" s="1864"/>
      <c r="I20" s="1864"/>
      <c r="J20" s="1864"/>
    </row>
    <row r="21" spans="1:37" ht="13.5" thickBot="1" x14ac:dyDescent="0.25">
      <c r="A21" s="2258"/>
      <c r="B21" s="1864" t="s">
        <v>380</v>
      </c>
      <c r="C21" s="1864"/>
      <c r="D21" s="1864"/>
      <c r="E21" s="1864"/>
      <c r="F21" s="1864"/>
      <c r="G21" s="1864"/>
      <c r="H21" s="1864"/>
      <c r="I21" s="1864"/>
      <c r="J21" s="1864"/>
    </row>
    <row r="22" spans="1:37" ht="13.5" thickBot="1" x14ac:dyDescent="0.25">
      <c r="A22" s="1570" t="s">
        <v>402</v>
      </c>
      <c r="B22" s="1571"/>
      <c r="C22" s="1571"/>
      <c r="D22" s="1571"/>
      <c r="E22" s="1571"/>
      <c r="F22" s="1571"/>
      <c r="G22" s="1571"/>
      <c r="H22" s="1571"/>
      <c r="I22" s="1571"/>
      <c r="J22" s="1945"/>
    </row>
    <row r="23" spans="1:37" ht="38.25" x14ac:dyDescent="0.2">
      <c r="A23" s="321" t="s">
        <v>1283</v>
      </c>
      <c r="B23" s="621" t="s">
        <v>1284</v>
      </c>
      <c r="C23" s="390" t="s">
        <v>1285</v>
      </c>
      <c r="D23" s="322" t="s">
        <v>1286</v>
      </c>
      <c r="E23" s="322" t="s">
        <v>406</v>
      </c>
      <c r="F23" s="1880" t="s">
        <v>407</v>
      </c>
      <c r="G23" s="2259"/>
      <c r="H23" s="663" t="s">
        <v>665</v>
      </c>
      <c r="I23" s="387" t="s">
        <v>666</v>
      </c>
      <c r="J23" s="322" t="s">
        <v>667</v>
      </c>
    </row>
    <row r="24" spans="1:37" ht="210.75" customHeight="1" x14ac:dyDescent="0.2">
      <c r="A24" s="664" t="s">
        <v>1287</v>
      </c>
      <c r="B24" s="1391">
        <v>18968</v>
      </c>
      <c r="C24" s="665">
        <v>8728</v>
      </c>
      <c r="D24" s="1392">
        <f>+B24/C24</f>
        <v>2.1732355637030247</v>
      </c>
      <c r="E24" s="666" t="s">
        <v>1288</v>
      </c>
      <c r="F24" s="2250" t="s">
        <v>1289</v>
      </c>
      <c r="G24" s="2251"/>
      <c r="H24" s="667" t="s">
        <v>1226</v>
      </c>
      <c r="I24" s="668"/>
      <c r="J24" s="353"/>
    </row>
    <row r="25" spans="1:37" ht="211.5" customHeight="1" x14ac:dyDescent="0.2">
      <c r="A25" s="664" t="s">
        <v>1290</v>
      </c>
      <c r="B25" s="1391">
        <v>28151</v>
      </c>
      <c r="C25" s="665">
        <v>8728</v>
      </c>
      <c r="D25" s="1393">
        <f>+B25/C25</f>
        <v>3.225366636113657</v>
      </c>
      <c r="E25" s="666" t="s">
        <v>1291</v>
      </c>
      <c r="F25" s="2250" t="s">
        <v>1292</v>
      </c>
      <c r="G25" s="2251"/>
      <c r="H25" s="667" t="s">
        <v>1226</v>
      </c>
      <c r="I25" s="624"/>
      <c r="J25" s="353"/>
    </row>
    <row r="26" spans="1:37" ht="182.25" customHeight="1" x14ac:dyDescent="0.2">
      <c r="A26" s="353" t="s">
        <v>1293</v>
      </c>
      <c r="B26" s="998">
        <v>10462</v>
      </c>
      <c r="C26" s="665">
        <v>8728</v>
      </c>
      <c r="D26" s="1394">
        <f>+B26/C26</f>
        <v>1.1986709440879926</v>
      </c>
      <c r="E26" s="666" t="s">
        <v>1294</v>
      </c>
      <c r="F26" s="2250" t="s">
        <v>1295</v>
      </c>
      <c r="G26" s="2251"/>
      <c r="H26" s="667" t="s">
        <v>1226</v>
      </c>
      <c r="I26" s="353"/>
      <c r="J26" s="353"/>
    </row>
    <row r="27" spans="1:37" ht="175.5" customHeight="1" x14ac:dyDescent="0.2">
      <c r="A27" s="353" t="s">
        <v>541</v>
      </c>
      <c r="B27" s="999">
        <v>154818</v>
      </c>
      <c r="C27" s="665">
        <v>8728</v>
      </c>
      <c r="D27" s="1393">
        <f>+B27/C27</f>
        <v>17.73808432630614</v>
      </c>
      <c r="E27" s="666" t="s">
        <v>1296</v>
      </c>
      <c r="F27" s="2250" t="s">
        <v>1297</v>
      </c>
      <c r="G27" s="2251"/>
      <c r="H27" s="667" t="s">
        <v>1226</v>
      </c>
      <c r="I27" s="353"/>
      <c r="J27" s="353"/>
    </row>
    <row r="28" spans="1:37" ht="93.75" customHeight="1" x14ac:dyDescent="0.2">
      <c r="A28" s="495" t="s">
        <v>1287</v>
      </c>
      <c r="B28" s="495">
        <v>22067</v>
      </c>
      <c r="C28" s="495">
        <v>8522</v>
      </c>
      <c r="D28" s="1395">
        <v>3</v>
      </c>
      <c r="E28" s="842" t="s">
        <v>1298</v>
      </c>
      <c r="F28" s="1969" t="s">
        <v>1299</v>
      </c>
      <c r="G28" s="1971"/>
      <c r="H28" s="133" t="s">
        <v>1226</v>
      </c>
      <c r="I28" s="316"/>
      <c r="J28" s="316"/>
    </row>
    <row r="29" spans="1:37" ht="105.75" customHeight="1" x14ac:dyDescent="0.2">
      <c r="A29" s="495" t="s">
        <v>1290</v>
      </c>
      <c r="B29" s="495">
        <v>28008</v>
      </c>
      <c r="C29" s="495">
        <v>8728</v>
      </c>
      <c r="D29" s="1395">
        <v>3</v>
      </c>
      <c r="E29" s="842" t="s">
        <v>1300</v>
      </c>
      <c r="F29" s="1969" t="s">
        <v>1301</v>
      </c>
      <c r="G29" s="1971"/>
      <c r="H29" s="133" t="s">
        <v>1226</v>
      </c>
      <c r="I29" s="316"/>
      <c r="J29" s="316"/>
    </row>
    <row r="30" spans="1:37" ht="102" x14ac:dyDescent="0.2">
      <c r="A30" s="495" t="s">
        <v>1293</v>
      </c>
      <c r="B30" s="495">
        <v>19767</v>
      </c>
      <c r="C30" s="495">
        <v>8728</v>
      </c>
      <c r="D30" s="1395">
        <v>2</v>
      </c>
      <c r="E30" s="842" t="s">
        <v>1302</v>
      </c>
      <c r="F30" s="1969" t="s">
        <v>1303</v>
      </c>
      <c r="G30" s="1971"/>
      <c r="H30" s="133" t="s">
        <v>1226</v>
      </c>
      <c r="I30" s="316"/>
      <c r="J30" s="316"/>
    </row>
    <row r="31" spans="1:37" ht="77.25" thickBot="1" x14ac:dyDescent="0.25">
      <c r="A31" s="994" t="s">
        <v>541</v>
      </c>
      <c r="B31" s="994">
        <v>69842</v>
      </c>
      <c r="C31" s="994">
        <v>87289</v>
      </c>
      <c r="D31" s="1396">
        <v>8</v>
      </c>
      <c r="E31" s="995" t="s">
        <v>1304</v>
      </c>
      <c r="F31" s="2260" t="s">
        <v>1297</v>
      </c>
      <c r="G31" s="2261"/>
      <c r="H31" s="996" t="s">
        <v>1226</v>
      </c>
      <c r="I31" s="316"/>
      <c r="J31" s="316"/>
    </row>
    <row r="32" spans="1:37" ht="89.25" x14ac:dyDescent="0.25">
      <c r="A32" s="988" t="s">
        <v>1287</v>
      </c>
      <c r="B32" s="989">
        <v>21390</v>
      </c>
      <c r="C32" s="990">
        <v>8675</v>
      </c>
      <c r="D32" s="991">
        <f>+B32/C32</f>
        <v>2.465706051873199</v>
      </c>
      <c r="E32" s="992" t="s">
        <v>1305</v>
      </c>
      <c r="F32" s="2262" t="s">
        <v>1299</v>
      </c>
      <c r="G32" s="2263"/>
      <c r="H32" s="993" t="s">
        <v>1226</v>
      </c>
      <c r="I32" s="686"/>
      <c r="J32" s="686"/>
      <c r="K32" s="669"/>
      <c r="L32" s="669"/>
      <c r="M32" s="669"/>
      <c r="N32" s="669"/>
      <c r="O32" s="669"/>
      <c r="P32" s="669"/>
      <c r="Q32" s="669"/>
      <c r="R32" s="669"/>
      <c r="S32" s="669"/>
      <c r="T32" s="669"/>
      <c r="U32" s="669"/>
      <c r="V32" s="669"/>
      <c r="W32" s="669"/>
      <c r="X32" s="669"/>
      <c r="Y32" s="669"/>
      <c r="Z32" s="670"/>
      <c r="AA32" s="669"/>
      <c r="AB32" s="669"/>
      <c r="AC32" s="669"/>
      <c r="AD32" s="669"/>
      <c r="AE32" s="669"/>
      <c r="AF32" s="669"/>
      <c r="AG32" s="669"/>
      <c r="AH32" s="669"/>
      <c r="AI32" s="669"/>
      <c r="AJ32" s="669"/>
      <c r="AK32" s="669"/>
    </row>
    <row r="33" spans="1:53" ht="106.5" customHeight="1" x14ac:dyDescent="0.25">
      <c r="A33" s="664" t="s">
        <v>1290</v>
      </c>
      <c r="B33" s="986">
        <v>30599</v>
      </c>
      <c r="C33" s="665">
        <v>8675</v>
      </c>
      <c r="D33" s="997">
        <f>+B33/C33</f>
        <v>3.5272622478386166</v>
      </c>
      <c r="E33" s="666" t="s">
        <v>1306</v>
      </c>
      <c r="F33" s="2250" t="s">
        <v>1301</v>
      </c>
      <c r="G33" s="2251"/>
      <c r="H33" s="667" t="s">
        <v>1226</v>
      </c>
      <c r="I33" s="624"/>
      <c r="J33" s="353"/>
      <c r="K33" s="669"/>
      <c r="L33" s="669"/>
      <c r="M33" s="669"/>
      <c r="N33" s="669"/>
      <c r="O33" s="669"/>
      <c r="P33" s="669"/>
      <c r="Q33" s="669"/>
      <c r="R33" s="669"/>
      <c r="S33" s="669"/>
      <c r="T33" s="669"/>
      <c r="U33" s="669"/>
      <c r="V33" s="669"/>
      <c r="W33" s="669"/>
      <c r="X33" s="669"/>
      <c r="Y33" s="669"/>
      <c r="Z33" s="670"/>
      <c r="AA33" s="669"/>
      <c r="AB33" s="669"/>
      <c r="AC33" s="669"/>
      <c r="AD33" s="669"/>
      <c r="AE33" s="669"/>
      <c r="AF33" s="669"/>
      <c r="AG33" s="669"/>
      <c r="AH33" s="669"/>
      <c r="AI33" s="669"/>
      <c r="AJ33" s="669"/>
      <c r="AK33" s="669"/>
    </row>
    <row r="34" spans="1:53" ht="90" customHeight="1" x14ac:dyDescent="0.25">
      <c r="A34" s="353" t="s">
        <v>1293</v>
      </c>
      <c r="B34" s="998">
        <v>9605</v>
      </c>
      <c r="C34" s="665">
        <v>8675</v>
      </c>
      <c r="D34" s="987">
        <f>+B34/C34</f>
        <v>1.1072046109510087</v>
      </c>
      <c r="E34" s="666" t="s">
        <v>1307</v>
      </c>
      <c r="F34" s="2250" t="s">
        <v>1303</v>
      </c>
      <c r="G34" s="2251"/>
      <c r="H34" s="667" t="s">
        <v>1226</v>
      </c>
      <c r="I34" s="353"/>
      <c r="J34" s="353"/>
      <c r="K34" s="669"/>
      <c r="L34" s="669"/>
      <c r="M34" s="669"/>
      <c r="N34" s="669"/>
      <c r="O34" s="669"/>
      <c r="P34" s="669"/>
      <c r="Q34" s="669"/>
      <c r="R34" s="669"/>
      <c r="S34" s="669"/>
      <c r="T34" s="669"/>
      <c r="U34" s="669"/>
      <c r="V34" s="669"/>
      <c r="W34" s="669"/>
      <c r="X34" s="669"/>
      <c r="Y34" s="669"/>
      <c r="Z34" s="670"/>
      <c r="AA34" s="669"/>
      <c r="AB34" s="669"/>
      <c r="AC34" s="669"/>
      <c r="AD34" s="669"/>
      <c r="AE34" s="669"/>
      <c r="AF34" s="669"/>
      <c r="AG34" s="669"/>
      <c r="AH34" s="669"/>
      <c r="AI34" s="669"/>
      <c r="AJ34" s="669"/>
      <c r="AK34" s="669"/>
    </row>
    <row r="35" spans="1:53" ht="76.5" x14ac:dyDescent="0.25">
      <c r="A35" s="353" t="s">
        <v>541</v>
      </c>
      <c r="B35" s="999">
        <f>SUM(B32:B34)</f>
        <v>61594</v>
      </c>
      <c r="C35" s="665">
        <v>8675</v>
      </c>
      <c r="D35" s="997">
        <f>(B35/C35)</f>
        <v>7.100172910662824</v>
      </c>
      <c r="E35" s="666" t="s">
        <v>1308</v>
      </c>
      <c r="F35" s="2250" t="s">
        <v>1297</v>
      </c>
      <c r="G35" s="2251"/>
      <c r="H35" s="667" t="s">
        <v>1226</v>
      </c>
      <c r="I35" s="353"/>
      <c r="J35" s="353"/>
      <c r="K35" s="669"/>
      <c r="L35" s="669"/>
      <c r="M35" s="669"/>
      <c r="N35" s="669"/>
      <c r="O35" s="669"/>
      <c r="P35" s="669"/>
      <c r="Q35" s="669"/>
      <c r="R35" s="669"/>
      <c r="S35" s="669"/>
      <c r="T35" s="669"/>
      <c r="U35" s="669"/>
      <c r="V35" s="669"/>
      <c r="W35" s="669"/>
      <c r="X35" s="669"/>
      <c r="Y35" s="669"/>
      <c r="Z35" s="670"/>
      <c r="AA35" s="669"/>
      <c r="AB35" s="669"/>
      <c r="AC35" s="669"/>
      <c r="AD35" s="669"/>
      <c r="AE35" s="669"/>
      <c r="AF35" s="669"/>
      <c r="AG35" s="669"/>
      <c r="AH35" s="669"/>
      <c r="AI35" s="669"/>
      <c r="AJ35" s="669"/>
      <c r="AK35" s="669"/>
    </row>
    <row r="36" spans="1:53" ht="89.25" x14ac:dyDescent="0.25">
      <c r="A36" s="664" t="s">
        <v>1287</v>
      </c>
      <c r="B36" s="986">
        <v>6278</v>
      </c>
      <c r="C36" s="665">
        <v>8524</v>
      </c>
      <c r="D36" s="1088">
        <f>+B36/C36</f>
        <v>0.73650868137024872</v>
      </c>
      <c r="E36" s="666" t="s">
        <v>1309</v>
      </c>
      <c r="F36" s="2250" t="s">
        <v>1299</v>
      </c>
      <c r="G36" s="2251"/>
      <c r="H36" s="667" t="s">
        <v>1226</v>
      </c>
      <c r="I36" s="668"/>
      <c r="J36" s="353"/>
      <c r="K36" s="669"/>
      <c r="L36" s="669"/>
      <c r="M36" s="669"/>
      <c r="N36" s="669"/>
      <c r="O36" s="669"/>
      <c r="P36" s="669"/>
      <c r="Q36" s="669"/>
      <c r="R36" s="669"/>
      <c r="S36" s="669"/>
      <c r="T36" s="669"/>
      <c r="U36" s="669"/>
      <c r="V36" s="669"/>
      <c r="W36" s="669"/>
      <c r="X36" s="669"/>
      <c r="Y36" s="669"/>
      <c r="Z36" s="670"/>
      <c r="AA36" s="669"/>
      <c r="AB36" s="669"/>
      <c r="AC36" s="669"/>
      <c r="AD36" s="669"/>
      <c r="AE36" s="669"/>
      <c r="AF36" s="669"/>
      <c r="AG36" s="669"/>
      <c r="AH36" s="669"/>
      <c r="AI36" s="669"/>
      <c r="AJ36" s="669"/>
      <c r="AK36" s="669"/>
    </row>
    <row r="37" spans="1:53" ht="153" x14ac:dyDescent="0.25">
      <c r="A37" s="664" t="s">
        <v>1290</v>
      </c>
      <c r="B37" s="986">
        <v>13356</v>
      </c>
      <c r="C37" s="665">
        <v>8524</v>
      </c>
      <c r="D37" s="1089">
        <f>+B37/C37</f>
        <v>1.5668700140778977</v>
      </c>
      <c r="E37" s="666" t="s">
        <v>1310</v>
      </c>
      <c r="F37" s="2250" t="s">
        <v>1301</v>
      </c>
      <c r="G37" s="2251"/>
      <c r="H37" s="667" t="s">
        <v>1226</v>
      </c>
      <c r="I37" s="624"/>
      <c r="J37" s="353"/>
      <c r="K37" s="669"/>
      <c r="L37" s="669"/>
      <c r="M37" s="669"/>
      <c r="N37" s="669"/>
      <c r="O37" s="669"/>
      <c r="P37" s="669"/>
      <c r="Q37" s="669"/>
      <c r="R37" s="669"/>
      <c r="S37" s="669"/>
      <c r="T37" s="669"/>
      <c r="U37" s="669"/>
      <c r="V37" s="669"/>
      <c r="W37" s="669"/>
      <c r="X37" s="669"/>
      <c r="Y37" s="669"/>
      <c r="Z37" s="670"/>
      <c r="AA37" s="669"/>
      <c r="AB37" s="669"/>
      <c r="AC37" s="669"/>
      <c r="AD37" s="669"/>
      <c r="AE37" s="669"/>
      <c r="AF37" s="669"/>
      <c r="AG37" s="669"/>
      <c r="AH37" s="669"/>
      <c r="AI37" s="669"/>
      <c r="AJ37" s="669"/>
      <c r="AK37" s="669"/>
    </row>
    <row r="38" spans="1:53" ht="121.5" customHeight="1" x14ac:dyDescent="0.25">
      <c r="A38" s="353" t="s">
        <v>1293</v>
      </c>
      <c r="B38" s="998">
        <v>8015</v>
      </c>
      <c r="C38" s="665">
        <v>8524</v>
      </c>
      <c r="D38" s="1088">
        <f>+B38/C38</f>
        <v>0.94028625058657911</v>
      </c>
      <c r="E38" s="666" t="s">
        <v>1311</v>
      </c>
      <c r="F38" s="2250" t="s">
        <v>1303</v>
      </c>
      <c r="G38" s="2251"/>
      <c r="H38" s="667" t="s">
        <v>1226</v>
      </c>
      <c r="I38" s="353"/>
      <c r="J38" s="353"/>
      <c r="K38" s="669"/>
      <c r="L38" s="669"/>
      <c r="M38" s="669"/>
      <c r="N38" s="669"/>
      <c r="O38" s="669"/>
      <c r="P38" s="669"/>
      <c r="Q38" s="669"/>
      <c r="R38" s="669"/>
      <c r="S38" s="669"/>
      <c r="T38" s="669"/>
      <c r="U38" s="669"/>
      <c r="V38" s="669"/>
      <c r="W38" s="669"/>
      <c r="X38" s="669"/>
      <c r="Y38" s="669"/>
      <c r="Z38" s="670"/>
      <c r="AA38" s="669"/>
      <c r="AB38" s="669"/>
      <c r="AC38" s="669"/>
      <c r="AD38" s="669"/>
      <c r="AE38" s="669"/>
      <c r="AF38" s="669"/>
      <c r="AG38" s="669"/>
      <c r="AH38" s="669"/>
      <c r="AI38" s="669"/>
      <c r="AJ38" s="669"/>
      <c r="AK38" s="669"/>
    </row>
    <row r="39" spans="1:53" ht="63.75" x14ac:dyDescent="0.45">
      <c r="A39" s="1241" t="s">
        <v>541</v>
      </c>
      <c r="B39" s="999">
        <f>SUM(B36:B38)</f>
        <v>27649</v>
      </c>
      <c r="C39" s="665">
        <v>8524</v>
      </c>
      <c r="D39" s="997">
        <f>(B39/C39)</f>
        <v>3.2436649460347255</v>
      </c>
      <c r="E39" s="666" t="s">
        <v>1312</v>
      </c>
      <c r="F39" s="2250" t="s">
        <v>1297</v>
      </c>
      <c r="G39" s="2251"/>
      <c r="H39" s="667" t="s">
        <v>1226</v>
      </c>
      <c r="I39" s="353"/>
      <c r="J39" s="353"/>
      <c r="K39" s="669"/>
      <c r="L39" s="669"/>
      <c r="M39" s="669"/>
      <c r="N39" s="669"/>
      <c r="O39" s="672"/>
      <c r="P39" s="669"/>
      <c r="Q39" s="669"/>
      <c r="R39" s="669"/>
      <c r="S39" s="669"/>
      <c r="T39" s="669"/>
      <c r="U39" s="669"/>
      <c r="V39" s="669"/>
      <c r="W39" s="669"/>
      <c r="X39" s="669"/>
      <c r="Y39" s="669"/>
      <c r="Z39" s="669"/>
      <c r="AA39" s="669"/>
      <c r="AB39" s="669"/>
      <c r="AC39" s="669"/>
      <c r="AD39" s="669"/>
      <c r="AE39" s="669"/>
      <c r="AF39" s="669"/>
      <c r="AG39" s="669"/>
      <c r="AH39" s="669"/>
      <c r="AI39" s="669"/>
      <c r="AJ39" s="669"/>
      <c r="AK39" s="669"/>
    </row>
    <row r="40" spans="1:53" ht="89.25" customHeight="1" x14ac:dyDescent="0.45">
      <c r="A40" s="664" t="s">
        <v>1287</v>
      </c>
      <c r="B40" s="986">
        <v>8342</v>
      </c>
      <c r="C40" s="665">
        <v>6278</v>
      </c>
      <c r="D40" s="1088">
        <f>+C40/B40</f>
        <v>0.75257731958762886</v>
      </c>
      <c r="E40" s="666" t="s">
        <v>1313</v>
      </c>
      <c r="F40" s="2250" t="s">
        <v>1299</v>
      </c>
      <c r="G40" s="2251"/>
      <c r="H40" s="666" t="s">
        <v>1226</v>
      </c>
      <c r="I40" s="353"/>
      <c r="J40" s="353"/>
      <c r="K40" s="669"/>
      <c r="L40" s="669"/>
      <c r="M40" s="669"/>
      <c r="N40" s="669"/>
      <c r="O40" s="672"/>
      <c r="P40" s="669"/>
      <c r="Q40" s="669"/>
      <c r="R40" s="669"/>
      <c r="S40" s="669"/>
      <c r="T40" s="669"/>
      <c r="U40" s="669"/>
      <c r="V40" s="669"/>
      <c r="W40" s="669"/>
      <c r="X40" s="669"/>
      <c r="Y40" s="669"/>
      <c r="Z40" s="669"/>
      <c r="AA40" s="669"/>
      <c r="AB40" s="669"/>
      <c r="AC40" s="669"/>
      <c r="AD40" s="669"/>
      <c r="AE40" s="669"/>
      <c r="AF40" s="669"/>
      <c r="AG40" s="669"/>
      <c r="AH40" s="669"/>
      <c r="AI40" s="669"/>
      <c r="AJ40" s="669"/>
      <c r="AK40" s="669"/>
    </row>
    <row r="41" spans="1:53" ht="63.75" customHeight="1" x14ac:dyDescent="0.45">
      <c r="A41" s="664" t="s">
        <v>1290</v>
      </c>
      <c r="B41" s="986">
        <v>18518</v>
      </c>
      <c r="C41" s="665">
        <v>1479</v>
      </c>
      <c r="D41" s="1088">
        <f>+C41/B41</f>
        <v>7.9868236310616694E-2</v>
      </c>
      <c r="E41" s="1249" t="s">
        <v>1314</v>
      </c>
      <c r="F41" s="2250" t="s">
        <v>1315</v>
      </c>
      <c r="G41" s="2251"/>
      <c r="H41" s="666" t="s">
        <v>1226</v>
      </c>
      <c r="I41" s="353"/>
      <c r="J41" s="353"/>
      <c r="K41" s="669"/>
      <c r="L41" s="669"/>
      <c r="M41" s="669"/>
      <c r="N41" s="669"/>
      <c r="O41" s="672"/>
      <c r="P41" s="669"/>
      <c r="Q41" s="669"/>
      <c r="R41" s="669"/>
      <c r="S41" s="669"/>
      <c r="T41" s="669"/>
      <c r="U41" s="669"/>
      <c r="V41" s="669"/>
      <c r="W41" s="669"/>
      <c r="X41" s="669"/>
      <c r="Y41" s="669"/>
      <c r="Z41" s="669"/>
      <c r="AA41" s="669"/>
      <c r="AB41" s="669"/>
      <c r="AC41" s="669"/>
      <c r="AD41" s="669"/>
      <c r="AE41" s="669"/>
      <c r="AF41" s="669"/>
      <c r="AG41" s="669"/>
      <c r="AH41" s="669"/>
      <c r="AI41" s="669"/>
      <c r="AJ41" s="669"/>
      <c r="AK41" s="669"/>
    </row>
    <row r="42" spans="1:53" ht="82.5" customHeight="1" x14ac:dyDescent="0.45">
      <c r="A42" s="353" t="s">
        <v>1293</v>
      </c>
      <c r="B42" s="998">
        <v>8786</v>
      </c>
      <c r="C42" s="665">
        <v>272</v>
      </c>
      <c r="D42" s="1088">
        <f>+C42/B42</f>
        <v>3.0958342818119735E-2</v>
      </c>
      <c r="E42" s="666" t="s">
        <v>1316</v>
      </c>
      <c r="F42" s="2250" t="s">
        <v>1317</v>
      </c>
      <c r="G42" s="2251"/>
      <c r="H42" s="666" t="s">
        <v>1226</v>
      </c>
      <c r="I42" s="353"/>
      <c r="J42" s="353"/>
      <c r="K42" s="669"/>
      <c r="L42" s="669"/>
      <c r="M42" s="669"/>
      <c r="N42" s="669"/>
      <c r="O42" s="672"/>
      <c r="P42" s="669"/>
      <c r="Q42" s="669"/>
      <c r="R42" s="669"/>
      <c r="S42" s="669"/>
      <c r="T42" s="669"/>
      <c r="U42" s="669"/>
      <c r="V42" s="669"/>
      <c r="W42" s="669"/>
      <c r="X42" s="669"/>
      <c r="Y42" s="669"/>
      <c r="Z42" s="669"/>
      <c r="AA42" s="669"/>
      <c r="AB42" s="669"/>
      <c r="AC42" s="669"/>
      <c r="AD42" s="669"/>
      <c r="AE42" s="669"/>
      <c r="AF42" s="669"/>
      <c r="AG42" s="669"/>
      <c r="AH42" s="669"/>
      <c r="AI42" s="669"/>
      <c r="AJ42" s="669"/>
      <c r="AK42" s="669"/>
    </row>
    <row r="43" spans="1:53" ht="81" customHeight="1" x14ac:dyDescent="0.45">
      <c r="A43" s="353" t="s">
        <v>541</v>
      </c>
      <c r="B43" s="999">
        <f>SUM(B40:B42)</f>
        <v>35646</v>
      </c>
      <c r="C43" s="665">
        <f>SUM(C40:C42)</f>
        <v>8029</v>
      </c>
      <c r="D43" s="1088">
        <f>+C43/B43</f>
        <v>0.22524266397351736</v>
      </c>
      <c r="E43" s="666" t="s">
        <v>1318</v>
      </c>
      <c r="F43" s="2250" t="s">
        <v>1297</v>
      </c>
      <c r="G43" s="2251"/>
      <c r="H43" s="666" t="s">
        <v>1226</v>
      </c>
      <c r="I43" s="353"/>
      <c r="J43" s="353"/>
      <c r="K43" s="669"/>
      <c r="L43" s="669"/>
      <c r="M43" s="669"/>
      <c r="N43" s="669"/>
      <c r="O43" s="672"/>
      <c r="P43" s="669"/>
      <c r="Q43" s="669"/>
      <c r="R43" s="669"/>
      <c r="S43" s="669"/>
      <c r="T43" s="669"/>
      <c r="U43" s="669"/>
      <c r="V43" s="669"/>
      <c r="W43" s="669"/>
      <c r="X43" s="669"/>
      <c r="Y43" s="669"/>
      <c r="Z43" s="669"/>
      <c r="AA43" s="669"/>
      <c r="AB43" s="669"/>
      <c r="AC43" s="669"/>
      <c r="AD43" s="669"/>
      <c r="AE43" s="669"/>
      <c r="AF43" s="669"/>
      <c r="AG43" s="669"/>
      <c r="AH43" s="669"/>
      <c r="AI43" s="669"/>
      <c r="AJ43" s="669"/>
      <c r="AK43" s="669"/>
    </row>
    <row r="44" spans="1:53" ht="81" customHeight="1" x14ac:dyDescent="0.45">
      <c r="A44" s="1526" t="s">
        <v>1319</v>
      </c>
      <c r="B44" s="1526"/>
      <c r="C44" s="1526"/>
      <c r="D44" s="1526"/>
      <c r="E44" s="1526"/>
      <c r="F44" s="1526"/>
      <c r="G44" s="1526"/>
      <c r="H44" s="1526"/>
      <c r="I44" s="1526"/>
      <c r="J44" s="1526"/>
      <c r="K44" s="669"/>
      <c r="L44" s="669"/>
      <c r="M44" s="669"/>
      <c r="N44" s="669"/>
      <c r="O44" s="672"/>
      <c r="P44" s="669"/>
      <c r="Q44" s="669"/>
      <c r="R44" s="669"/>
      <c r="S44" s="669"/>
      <c r="T44" s="669"/>
      <c r="U44" s="669"/>
      <c r="V44" s="669"/>
      <c r="W44" s="669"/>
      <c r="X44" s="669"/>
      <c r="Y44" s="669"/>
      <c r="Z44" s="669"/>
      <c r="AA44" s="669"/>
      <c r="AB44" s="669"/>
      <c r="AC44" s="669"/>
      <c r="AD44" s="669"/>
      <c r="AE44" s="669"/>
      <c r="AF44" s="669"/>
      <c r="AG44" s="669"/>
      <c r="AH44" s="669"/>
      <c r="AI44" s="669"/>
      <c r="AJ44" s="669"/>
      <c r="AK44" s="669"/>
    </row>
    <row r="45" spans="1:53" ht="23.25" thickBot="1" x14ac:dyDescent="0.5">
      <c r="A45" s="1248"/>
      <c r="B45" s="1245"/>
      <c r="C45" s="1246"/>
      <c r="D45" s="1247"/>
      <c r="E45" s="1242"/>
      <c r="F45" s="1243"/>
      <c r="G45" s="276"/>
      <c r="H45" s="1244"/>
      <c r="I45" s="386"/>
      <c r="J45" s="386"/>
      <c r="K45" s="669"/>
      <c r="L45" s="669"/>
      <c r="M45" s="669"/>
      <c r="N45" s="669"/>
      <c r="O45" s="672"/>
      <c r="P45" s="669"/>
      <c r="Q45" s="669"/>
      <c r="R45" s="669"/>
      <c r="S45" s="669"/>
      <c r="T45" s="669"/>
      <c r="U45" s="669"/>
      <c r="V45" s="669"/>
      <c r="W45" s="669"/>
      <c r="X45" s="669"/>
      <c r="Y45" s="669"/>
      <c r="Z45" s="669"/>
      <c r="AA45" s="669"/>
      <c r="AB45" s="669"/>
      <c r="AC45" s="669"/>
      <c r="AD45" s="669"/>
      <c r="AE45" s="669"/>
      <c r="AF45" s="669"/>
      <c r="AG45" s="669"/>
      <c r="AH45" s="669"/>
      <c r="AI45" s="669"/>
      <c r="AJ45" s="669"/>
      <c r="AK45" s="669"/>
    </row>
    <row r="46" spans="1:53" ht="24" thickBot="1" x14ac:dyDescent="0.3">
      <c r="A46" s="2264" t="s">
        <v>1320</v>
      </c>
      <c r="B46" s="2266" t="s">
        <v>1321</v>
      </c>
      <c r="C46" s="2267"/>
      <c r="D46" s="2267"/>
      <c r="E46" s="2267" t="s">
        <v>1322</v>
      </c>
      <c r="F46" s="2267"/>
      <c r="G46" s="2267"/>
      <c r="H46" s="2267" t="s">
        <v>1323</v>
      </c>
      <c r="I46" s="2267"/>
      <c r="J46" s="2267"/>
      <c r="K46" s="2267" t="s">
        <v>1324</v>
      </c>
      <c r="L46" s="2267"/>
      <c r="M46" s="2267"/>
      <c r="N46" s="2267" t="s">
        <v>1325</v>
      </c>
      <c r="O46" s="2267"/>
      <c r="P46" s="2267"/>
      <c r="Q46" s="2267" t="s">
        <v>1326</v>
      </c>
      <c r="R46" s="2267"/>
      <c r="S46" s="2267"/>
      <c r="T46" s="2267" t="s">
        <v>1327</v>
      </c>
      <c r="U46" s="2267"/>
      <c r="V46" s="2267"/>
      <c r="W46" s="2267" t="s">
        <v>1328</v>
      </c>
      <c r="X46" s="2267"/>
      <c r="Y46" s="2267"/>
      <c r="Z46" s="2267" t="s">
        <v>1329</v>
      </c>
      <c r="AA46" s="2267"/>
      <c r="AB46" s="2267"/>
      <c r="AC46" s="2267" t="s">
        <v>1330</v>
      </c>
      <c r="AD46" s="2267"/>
      <c r="AE46" s="2267"/>
      <c r="AF46" s="2267" t="s">
        <v>1331</v>
      </c>
      <c r="AG46" s="2267"/>
      <c r="AH46" s="2267"/>
      <c r="AI46" s="2267" t="s">
        <v>1332</v>
      </c>
      <c r="AJ46" s="2267"/>
      <c r="AK46" s="2273"/>
      <c r="AL46" s="2274" t="s">
        <v>541</v>
      </c>
      <c r="AM46" s="2275"/>
      <c r="AN46" s="2276" t="s">
        <v>1333</v>
      </c>
      <c r="AR46" s="673"/>
      <c r="AS46" s="671"/>
      <c r="AT46" s="2269" t="s">
        <v>1334</v>
      </c>
      <c r="AU46" s="2270"/>
      <c r="AV46" s="2270"/>
      <c r="AW46" s="2270"/>
      <c r="AX46" s="2270"/>
      <c r="AY46" s="2271"/>
      <c r="AZ46" s="671"/>
      <c r="BA46" s="673"/>
    </row>
    <row r="47" spans="1:53" ht="13.5" x14ac:dyDescent="0.2">
      <c r="A47" s="2265"/>
      <c r="B47" s="2278" t="s">
        <v>1335</v>
      </c>
      <c r="C47" s="2268"/>
      <c r="D47" s="674" t="s">
        <v>1336</v>
      </c>
      <c r="E47" s="2268" t="s">
        <v>1335</v>
      </c>
      <c r="F47" s="2268"/>
      <c r="G47" s="674" t="s">
        <v>1336</v>
      </c>
      <c r="H47" s="2268" t="s">
        <v>1335</v>
      </c>
      <c r="I47" s="2268"/>
      <c r="J47" s="674" t="s">
        <v>1336</v>
      </c>
      <c r="K47" s="2268" t="s">
        <v>1335</v>
      </c>
      <c r="L47" s="2268"/>
      <c r="M47" s="674" t="s">
        <v>1336</v>
      </c>
      <c r="N47" s="2268" t="s">
        <v>1335</v>
      </c>
      <c r="O47" s="2268"/>
      <c r="P47" s="674" t="s">
        <v>1336</v>
      </c>
      <c r="Q47" s="2268" t="s">
        <v>1335</v>
      </c>
      <c r="R47" s="2268"/>
      <c r="S47" s="674" t="s">
        <v>1336</v>
      </c>
      <c r="T47" s="2268" t="s">
        <v>1335</v>
      </c>
      <c r="U47" s="2268"/>
      <c r="V47" s="674" t="s">
        <v>1336</v>
      </c>
      <c r="W47" s="2268" t="s">
        <v>1335</v>
      </c>
      <c r="X47" s="2268"/>
      <c r="Y47" s="674" t="s">
        <v>1336</v>
      </c>
      <c r="Z47" s="2268" t="s">
        <v>1335</v>
      </c>
      <c r="AA47" s="2268"/>
      <c r="AB47" s="674" t="s">
        <v>1336</v>
      </c>
      <c r="AC47" s="2268" t="s">
        <v>1335</v>
      </c>
      <c r="AD47" s="2268"/>
      <c r="AE47" s="674" t="s">
        <v>1336</v>
      </c>
      <c r="AF47" s="2268" t="s">
        <v>1335</v>
      </c>
      <c r="AG47" s="2268"/>
      <c r="AH47" s="674" t="s">
        <v>1336</v>
      </c>
      <c r="AI47" s="2268" t="s">
        <v>1335</v>
      </c>
      <c r="AJ47" s="2268"/>
      <c r="AK47" s="675" t="s">
        <v>1336</v>
      </c>
      <c r="AL47" s="676" t="s">
        <v>1335</v>
      </c>
      <c r="AM47" s="677" t="s">
        <v>1336</v>
      </c>
      <c r="AN47" s="2277"/>
      <c r="AR47" s="673"/>
      <c r="AS47" s="671"/>
      <c r="AT47" s="671"/>
      <c r="AU47" s="671"/>
      <c r="AV47" s="671"/>
      <c r="AW47" s="671"/>
      <c r="AX47" s="671"/>
      <c r="AY47" s="671"/>
      <c r="AZ47" s="671"/>
      <c r="BA47" s="673"/>
    </row>
    <row r="48" spans="1:53" ht="13.5" x14ac:dyDescent="0.2">
      <c r="A48" s="2265"/>
      <c r="B48" s="678" t="s">
        <v>1126</v>
      </c>
      <c r="C48" s="679" t="s">
        <v>341</v>
      </c>
      <c r="D48" s="679" t="s">
        <v>341</v>
      </c>
      <c r="E48" s="680" t="s">
        <v>1126</v>
      </c>
      <c r="F48" s="679" t="s">
        <v>341</v>
      </c>
      <c r="G48" s="679" t="s">
        <v>341</v>
      </c>
      <c r="H48" s="680" t="s">
        <v>1126</v>
      </c>
      <c r="I48" s="679" t="s">
        <v>341</v>
      </c>
      <c r="J48" s="679" t="s">
        <v>341</v>
      </c>
      <c r="K48" s="680" t="s">
        <v>1126</v>
      </c>
      <c r="L48" s="679" t="s">
        <v>341</v>
      </c>
      <c r="M48" s="679" t="s">
        <v>341</v>
      </c>
      <c r="N48" s="680" t="s">
        <v>1126</v>
      </c>
      <c r="O48" s="679" t="s">
        <v>341</v>
      </c>
      <c r="P48" s="679" t="s">
        <v>341</v>
      </c>
      <c r="Q48" s="680" t="s">
        <v>1126</v>
      </c>
      <c r="R48" s="679" t="s">
        <v>341</v>
      </c>
      <c r="S48" s="679" t="s">
        <v>341</v>
      </c>
      <c r="T48" s="680" t="s">
        <v>1126</v>
      </c>
      <c r="U48" s="679" t="s">
        <v>341</v>
      </c>
      <c r="V48" s="679" t="s">
        <v>341</v>
      </c>
      <c r="W48" s="680" t="s">
        <v>1126</v>
      </c>
      <c r="X48" s="679" t="s">
        <v>341</v>
      </c>
      <c r="Y48" s="679" t="s">
        <v>341</v>
      </c>
      <c r="Z48" s="680" t="s">
        <v>1126</v>
      </c>
      <c r="AA48" s="679" t="s">
        <v>341</v>
      </c>
      <c r="AB48" s="679" t="s">
        <v>341</v>
      </c>
      <c r="AC48" s="680" t="s">
        <v>1126</v>
      </c>
      <c r="AD48" s="679" t="s">
        <v>341</v>
      </c>
      <c r="AE48" s="679" t="s">
        <v>341</v>
      </c>
      <c r="AF48" s="680" t="s">
        <v>1126</v>
      </c>
      <c r="AG48" s="679" t="s">
        <v>341</v>
      </c>
      <c r="AH48" s="679" t="s">
        <v>341</v>
      </c>
      <c r="AI48" s="680" t="s">
        <v>1126</v>
      </c>
      <c r="AJ48" s="679" t="s">
        <v>341</v>
      </c>
      <c r="AK48" s="681" t="s">
        <v>341</v>
      </c>
      <c r="AL48" s="682" t="s">
        <v>341</v>
      </c>
      <c r="AM48" s="683" t="s">
        <v>341</v>
      </c>
      <c r="AN48" s="2277"/>
      <c r="AR48" s="673"/>
      <c r="AS48" s="671"/>
      <c r="AT48" s="2272" t="s">
        <v>1337</v>
      </c>
      <c r="AU48" s="2272"/>
      <c r="AV48" s="2272"/>
      <c r="AW48" s="2272"/>
      <c r="AX48" s="671"/>
      <c r="AY48" s="2279">
        <f>SUM(AM51:AM57)</f>
        <v>30911</v>
      </c>
      <c r="AZ48" s="671"/>
      <c r="BA48" s="673"/>
    </row>
    <row r="49" spans="1:53" ht="13.5" x14ac:dyDescent="0.25">
      <c r="A49" s="684" t="s">
        <v>1338</v>
      </c>
      <c r="B49" s="685">
        <f>(C49/8425)</f>
        <v>1.3531157270029674E-2</v>
      </c>
      <c r="C49" s="686">
        <v>114</v>
      </c>
      <c r="D49" s="686">
        <v>161</v>
      </c>
      <c r="E49" s="1071">
        <f>(F49/8372)</f>
        <v>3.1175346392737696E-2</v>
      </c>
      <c r="F49" s="686">
        <v>261</v>
      </c>
      <c r="G49" s="686">
        <v>364</v>
      </c>
      <c r="H49" s="1071">
        <f>(I49/8438)</f>
        <v>4.2308603934581655E-2</v>
      </c>
      <c r="I49" s="686">
        <v>357</v>
      </c>
      <c r="J49" s="686">
        <v>501</v>
      </c>
      <c r="K49" s="1071">
        <f>(L49/8487)</f>
        <v>4.9958760457169786E-2</v>
      </c>
      <c r="L49" s="686">
        <v>424</v>
      </c>
      <c r="M49" s="686">
        <v>498</v>
      </c>
      <c r="N49" s="1071">
        <f>(O49/8513)</f>
        <v>2.7252437448608013E-2</v>
      </c>
      <c r="O49" s="686">
        <v>232</v>
      </c>
      <c r="P49" s="686">
        <v>320</v>
      </c>
      <c r="Q49" s="1071">
        <f>(R49/8531)</f>
        <v>3.6455280740827573E-2</v>
      </c>
      <c r="R49" s="686">
        <v>311</v>
      </c>
      <c r="S49" s="686">
        <v>474</v>
      </c>
      <c r="T49" s="1071">
        <f>(U49/8514)</f>
        <v>7.5052854122621568E-2</v>
      </c>
      <c r="U49" s="686">
        <v>639</v>
      </c>
      <c r="V49" s="686">
        <v>835</v>
      </c>
      <c r="W49" s="1071">
        <f>(X49/8540)</f>
        <v>0.12318501170960187</v>
      </c>
      <c r="X49" s="686">
        <v>1052</v>
      </c>
      <c r="Y49" s="686">
        <v>1402</v>
      </c>
      <c r="Z49" s="1071">
        <f>(AA49/8583)</f>
        <v>0.13887917977397179</v>
      </c>
      <c r="AA49" s="686">
        <v>1192</v>
      </c>
      <c r="AB49" s="686">
        <v>1602</v>
      </c>
      <c r="AC49" s="1071">
        <f>(AD49/8581)</f>
        <v>7.8079477916326773E-2</v>
      </c>
      <c r="AD49" s="686">
        <v>670</v>
      </c>
      <c r="AE49" s="686">
        <v>867</v>
      </c>
      <c r="AF49" s="1071">
        <f>(AG49/8578)</f>
        <v>6.458381907204476E-2</v>
      </c>
      <c r="AG49" s="686">
        <v>554</v>
      </c>
      <c r="AH49" s="686">
        <v>750</v>
      </c>
      <c r="AI49" s="1071">
        <f>(AJ49/8524)</f>
        <v>5.5373064289066166E-2</v>
      </c>
      <c r="AJ49" s="686">
        <v>472</v>
      </c>
      <c r="AK49" s="687">
        <v>568</v>
      </c>
      <c r="AL49" s="688">
        <f>SUM(C49+F49+I49+L49+O49+R49+U49+X49+AA49+AD49+AG49+AJ49)</f>
        <v>6278</v>
      </c>
      <c r="AM49" s="689">
        <f>SUM(D49+G49+J49+M49+P49+S49+V49+Y49+AB49+AE49+AH49+AK49)</f>
        <v>8342</v>
      </c>
      <c r="AN49" s="690">
        <v>1</v>
      </c>
      <c r="AR49" s="673"/>
      <c r="AS49" s="671"/>
      <c r="AT49" s="2272"/>
      <c r="AU49" s="2272"/>
      <c r="AV49" s="2272"/>
      <c r="AW49" s="2272"/>
      <c r="AX49" s="671"/>
      <c r="AY49" s="2279"/>
      <c r="AZ49" s="671"/>
      <c r="BA49" s="673"/>
    </row>
    <row r="50" spans="1:53" ht="18.75" x14ac:dyDescent="0.3">
      <c r="A50" s="684" t="s">
        <v>1339</v>
      </c>
      <c r="B50" s="685">
        <f t="shared" ref="B50:B55" si="0">(C50/8425)</f>
        <v>1.3887240356083085E-2</v>
      </c>
      <c r="C50" s="686">
        <v>117</v>
      </c>
      <c r="D50" s="686">
        <v>176</v>
      </c>
      <c r="E50" s="1071">
        <f t="shared" ref="E50:E55" si="1">(F50/8372)</f>
        <v>2.8069756330625896E-2</v>
      </c>
      <c r="F50" s="686">
        <v>235</v>
      </c>
      <c r="G50" s="686">
        <v>292</v>
      </c>
      <c r="H50" s="1071">
        <f t="shared" ref="H50:H55" si="2">(I50/8438)</f>
        <v>3.0220431381844038E-2</v>
      </c>
      <c r="I50" s="686">
        <v>255</v>
      </c>
      <c r="J50" s="686">
        <v>346</v>
      </c>
      <c r="K50" s="1071">
        <f t="shared" ref="K50:K55" si="3">(L50/8487)</f>
        <v>2.6157652880876636E-2</v>
      </c>
      <c r="L50" s="686">
        <v>222</v>
      </c>
      <c r="M50" s="686">
        <v>287</v>
      </c>
      <c r="N50" s="1071">
        <f t="shared" ref="N50:N55" si="4">(O50/8513)</f>
        <v>1.5975566780218491E-2</v>
      </c>
      <c r="O50" s="686">
        <v>136</v>
      </c>
      <c r="P50" s="686">
        <v>166</v>
      </c>
      <c r="Q50" s="1071">
        <f t="shared" ref="Q50:Q55" si="5">(R50/8531)</f>
        <v>2.1685617160942444E-2</v>
      </c>
      <c r="R50" s="686">
        <v>185</v>
      </c>
      <c r="S50" s="686">
        <v>235</v>
      </c>
      <c r="T50" s="1071">
        <f t="shared" ref="T50:T55" si="6">(U50/8514)</f>
        <v>5.4733380314775662E-2</v>
      </c>
      <c r="U50" s="686">
        <v>466</v>
      </c>
      <c r="V50" s="686">
        <v>600</v>
      </c>
      <c r="W50" s="1071">
        <f t="shared" ref="W50:W55" si="7">(X50/8540)</f>
        <v>9.7775175644028101E-2</v>
      </c>
      <c r="X50" s="686">
        <v>835</v>
      </c>
      <c r="Y50" s="686">
        <v>1272</v>
      </c>
      <c r="Z50" s="1071">
        <f t="shared" ref="Z50:Z55" si="8">(AA50/8583)</f>
        <v>0.1141791914249097</v>
      </c>
      <c r="AA50" s="686">
        <v>980</v>
      </c>
      <c r="AB50" s="686">
        <v>1350</v>
      </c>
      <c r="AC50" s="1071">
        <f t="shared" ref="AC50:AC55" si="9">(AD50/8581)</f>
        <v>6.0598997785805853E-2</v>
      </c>
      <c r="AD50" s="686">
        <v>520</v>
      </c>
      <c r="AE50" s="686">
        <v>650</v>
      </c>
      <c r="AF50" s="1071">
        <f t="shared" ref="AF50:AF55" si="10">(AG50/8578)</f>
        <v>5.5257635812543719E-2</v>
      </c>
      <c r="AG50" s="686">
        <v>474</v>
      </c>
      <c r="AH50" s="686">
        <v>593</v>
      </c>
      <c r="AI50" s="1071">
        <f t="shared" ref="AI50:AI55" si="11">(AJ50/8524)</f>
        <v>1.8183951196621303E-2</v>
      </c>
      <c r="AJ50" s="686">
        <v>155</v>
      </c>
      <c r="AK50" s="687">
        <v>182</v>
      </c>
      <c r="AL50" s="688">
        <f t="shared" ref="AL50:AL55" si="12">SUM(C50+F50+I50+L50+O50+R50+U50+X50+AA50+AD50+AG50+AJ50)</f>
        <v>4580</v>
      </c>
      <c r="AM50" s="689">
        <f t="shared" ref="AM50:AM55" si="13">SUM(D50+G50+J50+M50+P50+S50+V50+Y50+AB50+AE50+AH50+AK50)</f>
        <v>6149</v>
      </c>
      <c r="AN50" s="690">
        <v>0</v>
      </c>
      <c r="AR50" s="673"/>
      <c r="AS50" s="671"/>
      <c r="AT50" s="1250"/>
      <c r="AU50" s="1250"/>
      <c r="AV50" s="1250"/>
      <c r="AW50" s="1250"/>
      <c r="AX50" s="671"/>
      <c r="AY50" s="671"/>
      <c r="AZ50" s="671"/>
      <c r="BA50" s="673"/>
    </row>
    <row r="51" spans="1:53" ht="13.5" customHeight="1" x14ac:dyDescent="0.25">
      <c r="A51" s="684" t="s">
        <v>1340</v>
      </c>
      <c r="B51" s="685">
        <f t="shared" si="0"/>
        <v>6.0534124629080116E-3</v>
      </c>
      <c r="C51" s="686">
        <v>51</v>
      </c>
      <c r="D51" s="686">
        <v>911</v>
      </c>
      <c r="E51" s="1071">
        <f t="shared" si="1"/>
        <v>8.3612040133779261E-3</v>
      </c>
      <c r="F51" s="686">
        <v>70</v>
      </c>
      <c r="G51" s="686">
        <v>1023</v>
      </c>
      <c r="H51" s="1071">
        <f t="shared" si="2"/>
        <v>6.5181322588291069E-3</v>
      </c>
      <c r="I51" s="686">
        <v>55</v>
      </c>
      <c r="J51" s="686">
        <v>885</v>
      </c>
      <c r="K51" s="1071">
        <f t="shared" si="3"/>
        <v>7.1874631789796157E-3</v>
      </c>
      <c r="L51" s="686">
        <v>61</v>
      </c>
      <c r="M51" s="686">
        <v>898</v>
      </c>
      <c r="N51" s="1071">
        <f t="shared" si="4"/>
        <v>7.0480441677434509E-3</v>
      </c>
      <c r="O51" s="686">
        <v>60</v>
      </c>
      <c r="P51" s="686">
        <v>969</v>
      </c>
      <c r="Q51" s="1071">
        <f t="shared" si="5"/>
        <v>7.8537099988278038E-3</v>
      </c>
      <c r="R51" s="686">
        <v>67</v>
      </c>
      <c r="S51" s="686">
        <v>1009</v>
      </c>
      <c r="T51" s="1071">
        <f t="shared" si="6"/>
        <v>1.7618040873854827E-2</v>
      </c>
      <c r="U51" s="686">
        <v>150</v>
      </c>
      <c r="V51" s="686">
        <v>1758</v>
      </c>
      <c r="W51" s="1071">
        <f t="shared" si="7"/>
        <v>2.4355971896955503E-2</v>
      </c>
      <c r="X51" s="686">
        <v>208</v>
      </c>
      <c r="Y51" s="686">
        <v>2300</v>
      </c>
      <c r="Z51" s="1071">
        <f t="shared" si="8"/>
        <v>3.1108004194337645E-2</v>
      </c>
      <c r="AA51" s="686">
        <v>267</v>
      </c>
      <c r="AB51" s="686">
        <v>2783</v>
      </c>
      <c r="AC51" s="1071">
        <f t="shared" si="9"/>
        <v>2.5404964456357069E-2</v>
      </c>
      <c r="AD51" s="686">
        <v>218</v>
      </c>
      <c r="AE51" s="686">
        <v>2686</v>
      </c>
      <c r="AF51" s="1071">
        <f t="shared" si="10"/>
        <v>2.4364653765446491E-2</v>
      </c>
      <c r="AG51" s="686">
        <v>209</v>
      </c>
      <c r="AH51" s="686">
        <v>2131</v>
      </c>
      <c r="AI51" s="1071">
        <f t="shared" si="11"/>
        <v>7.3908962928202725E-3</v>
      </c>
      <c r="AJ51" s="686">
        <v>63</v>
      </c>
      <c r="AK51" s="687">
        <v>1165</v>
      </c>
      <c r="AL51" s="688">
        <f t="shared" si="12"/>
        <v>1479</v>
      </c>
      <c r="AM51" s="689">
        <f t="shared" si="13"/>
        <v>18518</v>
      </c>
      <c r="AN51" s="690">
        <v>1</v>
      </c>
      <c r="AR51" s="673"/>
      <c r="AS51" s="671"/>
      <c r="AT51" s="2280" t="s">
        <v>1341</v>
      </c>
      <c r="AU51" s="2280"/>
      <c r="AV51" s="2280"/>
      <c r="AW51" s="2280"/>
      <c r="AX51" s="671"/>
      <c r="AY51" s="2281">
        <f>(AL51+AL52+AL53+AL54+AL55+AL56+AL57/7)</f>
        <v>2835</v>
      </c>
      <c r="AZ51" s="671"/>
      <c r="BA51" s="673"/>
    </row>
    <row r="52" spans="1:53" ht="13.5" customHeight="1" x14ac:dyDescent="0.25">
      <c r="A52" s="684" t="s">
        <v>1342</v>
      </c>
      <c r="B52" s="685">
        <f t="shared" si="0"/>
        <v>3.4421364985163204E-3</v>
      </c>
      <c r="C52" s="686">
        <v>29</v>
      </c>
      <c r="D52" s="686">
        <v>749</v>
      </c>
      <c r="E52" s="1071">
        <f t="shared" si="1"/>
        <v>3.225035833731486E-3</v>
      </c>
      <c r="F52" s="686">
        <v>27</v>
      </c>
      <c r="G52" s="686">
        <v>778</v>
      </c>
      <c r="H52" s="1071">
        <f t="shared" si="2"/>
        <v>3.7923678596823891E-3</v>
      </c>
      <c r="I52" s="686">
        <v>32</v>
      </c>
      <c r="J52" s="686">
        <v>816</v>
      </c>
      <c r="K52" s="1071">
        <f t="shared" si="3"/>
        <v>4.3596088134794393E-3</v>
      </c>
      <c r="L52" s="686">
        <v>37</v>
      </c>
      <c r="M52" s="686">
        <v>958</v>
      </c>
      <c r="N52" s="1071">
        <f t="shared" si="4"/>
        <v>3.9938916950546226E-3</v>
      </c>
      <c r="O52" s="686">
        <v>34</v>
      </c>
      <c r="P52" s="686">
        <v>916</v>
      </c>
      <c r="Q52" s="1071">
        <f t="shared" si="5"/>
        <v>3.5165865666393153E-3</v>
      </c>
      <c r="R52" s="686">
        <v>30</v>
      </c>
      <c r="S52" s="686">
        <v>823</v>
      </c>
      <c r="T52" s="1071">
        <f t="shared" si="6"/>
        <v>3.875968992248062E-3</v>
      </c>
      <c r="U52" s="686">
        <v>33</v>
      </c>
      <c r="V52" s="686">
        <v>846</v>
      </c>
      <c r="W52" s="1071">
        <f t="shared" si="7"/>
        <v>3.7470725995316159E-3</v>
      </c>
      <c r="X52" s="686">
        <v>32</v>
      </c>
      <c r="Y52" s="686">
        <v>763</v>
      </c>
      <c r="Z52" s="1071">
        <f t="shared" si="8"/>
        <v>2.3301875801001981E-4</v>
      </c>
      <c r="AA52" s="686">
        <v>2</v>
      </c>
      <c r="AB52" s="686">
        <v>252</v>
      </c>
      <c r="AC52" s="1071">
        <f t="shared" si="9"/>
        <v>6.9921920522083669E-4</v>
      </c>
      <c r="AD52" s="686">
        <v>6</v>
      </c>
      <c r="AE52" s="686">
        <v>729</v>
      </c>
      <c r="AF52" s="1071">
        <f t="shared" si="10"/>
        <v>3.4973187223128935E-4</v>
      </c>
      <c r="AG52" s="686">
        <v>3</v>
      </c>
      <c r="AH52" s="686">
        <v>378</v>
      </c>
      <c r="AI52" s="1071">
        <f t="shared" si="11"/>
        <v>8.2121069920225247E-4</v>
      </c>
      <c r="AJ52" s="686">
        <v>7</v>
      </c>
      <c r="AK52" s="687">
        <v>778</v>
      </c>
      <c r="AL52" s="688">
        <f t="shared" si="12"/>
        <v>272</v>
      </c>
      <c r="AM52" s="689">
        <f t="shared" si="13"/>
        <v>8786</v>
      </c>
      <c r="AN52" s="690">
        <v>1</v>
      </c>
      <c r="AR52" s="673"/>
      <c r="AS52" s="671"/>
      <c r="AT52" s="2280"/>
      <c r="AU52" s="2280"/>
      <c r="AV52" s="2280"/>
      <c r="AW52" s="2280"/>
      <c r="AX52" s="671"/>
      <c r="AY52" s="2281"/>
      <c r="AZ52" s="671"/>
      <c r="BA52" s="673"/>
    </row>
    <row r="53" spans="1:53" ht="13.5" customHeight="1" x14ac:dyDescent="0.3">
      <c r="A53" s="684" t="s">
        <v>1343</v>
      </c>
      <c r="B53" s="685">
        <f t="shared" si="0"/>
        <v>2.3738872403560832E-4</v>
      </c>
      <c r="C53" s="686">
        <v>2</v>
      </c>
      <c r="D53" s="686">
        <v>5</v>
      </c>
      <c r="E53" s="1071">
        <f t="shared" si="1"/>
        <v>5.9722885809842337E-4</v>
      </c>
      <c r="F53" s="686">
        <v>5</v>
      </c>
      <c r="G53" s="686">
        <v>7</v>
      </c>
      <c r="H53" s="1071">
        <f t="shared" si="2"/>
        <v>1.5406494429959707E-3</v>
      </c>
      <c r="I53" s="686">
        <v>13</v>
      </c>
      <c r="J53" s="686">
        <v>21</v>
      </c>
      <c r="K53" s="1071">
        <f t="shared" si="3"/>
        <v>8.2479085660421816E-4</v>
      </c>
      <c r="L53" s="686">
        <v>7</v>
      </c>
      <c r="M53" s="686">
        <v>37</v>
      </c>
      <c r="N53" s="1071">
        <f t="shared" si="4"/>
        <v>7.0480441677434513E-4</v>
      </c>
      <c r="O53" s="686">
        <v>6</v>
      </c>
      <c r="P53" s="686">
        <v>17</v>
      </c>
      <c r="Q53" s="1071">
        <f t="shared" si="5"/>
        <v>1.0549759699917947E-3</v>
      </c>
      <c r="R53" s="686">
        <v>9</v>
      </c>
      <c r="S53" s="686">
        <v>15</v>
      </c>
      <c r="T53" s="1071">
        <f t="shared" si="6"/>
        <v>1.7618040873854828E-3</v>
      </c>
      <c r="U53" s="686">
        <v>15</v>
      </c>
      <c r="V53" s="686">
        <v>30</v>
      </c>
      <c r="W53" s="1071">
        <f t="shared" si="7"/>
        <v>3.6299765807962531E-3</v>
      </c>
      <c r="X53" s="686">
        <v>31</v>
      </c>
      <c r="Y53" s="686">
        <v>51</v>
      </c>
      <c r="Z53" s="1071">
        <f t="shared" si="8"/>
        <v>6.1749970872655244E-3</v>
      </c>
      <c r="AA53" s="686">
        <v>53</v>
      </c>
      <c r="AB53" s="686">
        <v>103</v>
      </c>
      <c r="AC53" s="1071">
        <f t="shared" si="9"/>
        <v>1.9811210814590376E-3</v>
      </c>
      <c r="AD53" s="686">
        <v>17</v>
      </c>
      <c r="AE53" s="686">
        <v>34</v>
      </c>
      <c r="AF53" s="1071">
        <f t="shared" si="10"/>
        <v>2.2149685241314994E-3</v>
      </c>
      <c r="AG53" s="686">
        <v>19</v>
      </c>
      <c r="AH53" s="686">
        <v>30</v>
      </c>
      <c r="AI53" s="1071">
        <f t="shared" si="11"/>
        <v>8.2121069920225247E-4</v>
      </c>
      <c r="AJ53" s="686">
        <v>7</v>
      </c>
      <c r="AK53" s="687">
        <v>13</v>
      </c>
      <c r="AL53" s="688">
        <f t="shared" si="12"/>
        <v>184</v>
      </c>
      <c r="AM53" s="689">
        <f t="shared" si="13"/>
        <v>363</v>
      </c>
      <c r="AN53" s="690">
        <v>0</v>
      </c>
      <c r="AR53" s="673"/>
      <c r="AS53" s="671"/>
      <c r="AT53" s="1251"/>
      <c r="AU53" s="1251"/>
      <c r="AV53" s="1251"/>
      <c r="AW53" s="1251"/>
      <c r="AX53" s="671"/>
      <c r="AY53" s="671"/>
      <c r="AZ53" s="671"/>
      <c r="BA53" s="673"/>
    </row>
    <row r="54" spans="1:53" ht="13.5" customHeight="1" x14ac:dyDescent="0.45">
      <c r="A54" s="684" t="s">
        <v>1344</v>
      </c>
      <c r="B54" s="685">
        <f t="shared" si="0"/>
        <v>0</v>
      </c>
      <c r="C54" s="686">
        <v>0</v>
      </c>
      <c r="D54" s="686">
        <v>0</v>
      </c>
      <c r="E54" s="1071">
        <f t="shared" si="1"/>
        <v>4.7778308647873863E-4</v>
      </c>
      <c r="F54" s="686">
        <v>4</v>
      </c>
      <c r="G54" s="686">
        <v>4</v>
      </c>
      <c r="H54" s="1071">
        <f t="shared" si="2"/>
        <v>9.3624081535908978E-3</v>
      </c>
      <c r="I54" s="686">
        <v>79</v>
      </c>
      <c r="J54" s="686">
        <v>79</v>
      </c>
      <c r="K54" s="1071">
        <f t="shared" si="3"/>
        <v>7.7765995051254861E-3</v>
      </c>
      <c r="L54" s="686">
        <v>66</v>
      </c>
      <c r="M54" s="686">
        <v>68</v>
      </c>
      <c r="N54" s="1071">
        <f t="shared" si="4"/>
        <v>2.3493480559144838E-3</v>
      </c>
      <c r="O54" s="686">
        <v>20</v>
      </c>
      <c r="P54" s="686">
        <v>39</v>
      </c>
      <c r="Q54" s="1071">
        <f t="shared" si="5"/>
        <v>4.6887820888524205E-4</v>
      </c>
      <c r="R54" s="686">
        <v>4</v>
      </c>
      <c r="S54" s="686">
        <v>4</v>
      </c>
      <c r="T54" s="1071">
        <f t="shared" si="6"/>
        <v>5.5203194738078455E-3</v>
      </c>
      <c r="U54" s="686">
        <v>47</v>
      </c>
      <c r="V54" s="686">
        <v>49</v>
      </c>
      <c r="W54" s="1071">
        <f t="shared" si="7"/>
        <v>3.0444964871194379E-3</v>
      </c>
      <c r="X54" s="686">
        <v>26</v>
      </c>
      <c r="Y54" s="686">
        <v>29</v>
      </c>
      <c r="Z54" s="1071">
        <f t="shared" si="8"/>
        <v>2.5049516486077131E-2</v>
      </c>
      <c r="AA54" s="686">
        <v>215</v>
      </c>
      <c r="AB54" s="686">
        <v>276</v>
      </c>
      <c r="AC54" s="1071">
        <f t="shared" si="9"/>
        <v>1.5149749446451463E-3</v>
      </c>
      <c r="AD54" s="686">
        <v>13</v>
      </c>
      <c r="AE54" s="686">
        <v>17</v>
      </c>
      <c r="AF54" s="1071">
        <f t="shared" si="10"/>
        <v>1.1657729074376311E-2</v>
      </c>
      <c r="AG54" s="686">
        <v>100</v>
      </c>
      <c r="AH54" s="686">
        <v>116</v>
      </c>
      <c r="AI54" s="1071">
        <f t="shared" si="11"/>
        <v>1.2200844673862036E-2</v>
      </c>
      <c r="AJ54" s="686">
        <v>104</v>
      </c>
      <c r="AK54" s="687">
        <v>104</v>
      </c>
      <c r="AL54" s="688">
        <f t="shared" si="12"/>
        <v>678</v>
      </c>
      <c r="AM54" s="689">
        <f t="shared" si="13"/>
        <v>785</v>
      </c>
      <c r="AN54" s="690">
        <v>0</v>
      </c>
      <c r="AR54" s="673"/>
      <c r="AS54" s="671"/>
      <c r="AT54" s="2282" t="s">
        <v>1338</v>
      </c>
      <c r="AU54" s="2283"/>
      <c r="AV54" s="2283"/>
      <c r="AW54" s="2284"/>
      <c r="AX54" s="671"/>
      <c r="AY54" s="1072">
        <f>(AM51/AY51)</f>
        <v>6.5319223985890655</v>
      </c>
      <c r="AZ54" s="671"/>
      <c r="BA54" s="673"/>
    </row>
    <row r="55" spans="1:53" ht="13.5" customHeight="1" x14ac:dyDescent="0.3">
      <c r="A55" s="684" t="s">
        <v>1345</v>
      </c>
      <c r="B55" s="685">
        <f t="shared" si="0"/>
        <v>1.3056379821958456E-3</v>
      </c>
      <c r="C55" s="686">
        <v>11</v>
      </c>
      <c r="D55" s="686">
        <v>185</v>
      </c>
      <c r="E55" s="1071">
        <f t="shared" si="1"/>
        <v>1.9111323459149545E-3</v>
      </c>
      <c r="F55" s="686">
        <v>16</v>
      </c>
      <c r="G55" s="686">
        <v>122</v>
      </c>
      <c r="H55" s="1071">
        <f t="shared" si="2"/>
        <v>1.1851149561507466E-3</v>
      </c>
      <c r="I55" s="686">
        <v>10</v>
      </c>
      <c r="J55" s="686">
        <v>82</v>
      </c>
      <c r="K55" s="1071">
        <f t="shared" si="3"/>
        <v>1.4139271827500884E-3</v>
      </c>
      <c r="L55" s="686">
        <v>12</v>
      </c>
      <c r="M55" s="686">
        <v>155</v>
      </c>
      <c r="N55" s="1071">
        <f t="shared" si="4"/>
        <v>1.1746740279572419E-3</v>
      </c>
      <c r="O55" s="686">
        <v>10</v>
      </c>
      <c r="P55" s="686">
        <v>121</v>
      </c>
      <c r="Q55" s="1071">
        <f t="shared" si="5"/>
        <v>1.0549759699917947E-3</v>
      </c>
      <c r="R55" s="686">
        <v>9</v>
      </c>
      <c r="S55" s="686">
        <v>94</v>
      </c>
      <c r="T55" s="1071">
        <f t="shared" si="6"/>
        <v>3.4061545689452665E-3</v>
      </c>
      <c r="U55" s="686">
        <v>29</v>
      </c>
      <c r="V55" s="686">
        <v>227</v>
      </c>
      <c r="W55" s="1071">
        <f t="shared" si="7"/>
        <v>2.8103044496487119E-3</v>
      </c>
      <c r="X55" s="686">
        <v>24</v>
      </c>
      <c r="Y55" s="686">
        <v>345</v>
      </c>
      <c r="Z55" s="1071">
        <f t="shared" si="8"/>
        <v>3.0292438541302574E-3</v>
      </c>
      <c r="AA55" s="686">
        <v>26</v>
      </c>
      <c r="AB55" s="686">
        <v>315</v>
      </c>
      <c r="AC55" s="1071">
        <f t="shared" si="9"/>
        <v>5.0110709707493302E-3</v>
      </c>
      <c r="AD55" s="686">
        <v>43</v>
      </c>
      <c r="AE55" s="686">
        <v>403</v>
      </c>
      <c r="AF55" s="1071">
        <f t="shared" si="10"/>
        <v>2.3315458148752623E-3</v>
      </c>
      <c r="AG55" s="686">
        <v>20</v>
      </c>
      <c r="AH55" s="686">
        <v>229</v>
      </c>
      <c r="AI55" s="1071">
        <f t="shared" si="11"/>
        <v>1.4077897700610043E-3</v>
      </c>
      <c r="AJ55" s="686">
        <v>12</v>
      </c>
      <c r="AK55" s="687">
        <v>181</v>
      </c>
      <c r="AL55" s="688">
        <f t="shared" si="12"/>
        <v>222</v>
      </c>
      <c r="AM55" s="689">
        <f t="shared" si="13"/>
        <v>2459</v>
      </c>
      <c r="AN55" s="690">
        <v>0</v>
      </c>
      <c r="AR55" s="673"/>
      <c r="AS55" s="671"/>
      <c r="AT55" s="1251"/>
      <c r="AU55" s="1251"/>
      <c r="AV55" s="1251"/>
      <c r="AW55" s="1251"/>
      <c r="AX55" s="671"/>
      <c r="AY55" s="671"/>
      <c r="AZ55" s="671"/>
      <c r="BA55" s="673"/>
    </row>
    <row r="56" spans="1:53" ht="18" customHeight="1" x14ac:dyDescent="0.45">
      <c r="A56" s="669"/>
      <c r="X56" s="669"/>
      <c r="Y56" s="669"/>
      <c r="Z56" s="670"/>
      <c r="AA56" s="669"/>
      <c r="AB56" s="669"/>
      <c r="AC56" s="669"/>
      <c r="AD56" s="669"/>
      <c r="AE56" s="669"/>
      <c r="AF56" s="669"/>
      <c r="AG56" s="669"/>
      <c r="AH56" s="669"/>
      <c r="AI56" s="669"/>
      <c r="AJ56" s="669"/>
      <c r="AK56" s="669"/>
      <c r="AR56" s="673"/>
      <c r="AS56" s="671"/>
      <c r="AT56" s="2282" t="s">
        <v>1339</v>
      </c>
      <c r="AU56" s="2283"/>
      <c r="AV56" s="2283"/>
      <c r="AW56" s="2284"/>
      <c r="AX56" s="671"/>
      <c r="AY56" s="1072">
        <f>(AM52/AY51)</f>
        <v>3.0991181657848323</v>
      </c>
      <c r="AZ56" s="671"/>
      <c r="BA56" s="673"/>
    </row>
    <row r="57" spans="1:53" ht="14.25" customHeight="1" x14ac:dyDescent="0.3">
      <c r="A57" s="669"/>
      <c r="X57" s="669"/>
      <c r="Y57" s="669"/>
      <c r="Z57" s="670"/>
      <c r="AA57" s="669"/>
      <c r="AB57" s="669"/>
      <c r="AC57" s="669"/>
      <c r="AD57" s="669"/>
      <c r="AE57" s="669"/>
      <c r="AF57" s="669"/>
      <c r="AG57" s="669"/>
      <c r="AH57" s="669"/>
      <c r="AI57" s="669"/>
      <c r="AJ57" s="669"/>
      <c r="AK57" s="669"/>
      <c r="AR57" s="673"/>
      <c r="AS57" s="671"/>
      <c r="AT57" s="1251"/>
      <c r="AU57" s="1251"/>
      <c r="AV57" s="1251"/>
      <c r="AW57" s="1251"/>
      <c r="AX57" s="671"/>
      <c r="AZ57" s="671"/>
      <c r="BA57" s="673"/>
    </row>
    <row r="58" spans="1:53" x14ac:dyDescent="0.2">
      <c r="H58" s="1199"/>
    </row>
    <row r="62" spans="1:53" x14ac:dyDescent="0.2">
      <c r="P62" s="760"/>
    </row>
  </sheetData>
  <mergeCells count="91">
    <mergeCell ref="AY48:AY49"/>
    <mergeCell ref="AT51:AW52"/>
    <mergeCell ref="AY51:AY52"/>
    <mergeCell ref="AT54:AW54"/>
    <mergeCell ref="AT56:AW56"/>
    <mergeCell ref="AC47:AD47"/>
    <mergeCell ref="A44:J44"/>
    <mergeCell ref="AT46:AY46"/>
    <mergeCell ref="AT48:AW49"/>
    <mergeCell ref="W47:X47"/>
    <mergeCell ref="Z47:AA47"/>
    <mergeCell ref="AF47:AG47"/>
    <mergeCell ref="AI47:AJ47"/>
    <mergeCell ref="AI46:AK46"/>
    <mergeCell ref="AL46:AM46"/>
    <mergeCell ref="AN46:AN48"/>
    <mergeCell ref="AF46:AH46"/>
    <mergeCell ref="W46:Y46"/>
    <mergeCell ref="Z46:AB46"/>
    <mergeCell ref="AC46:AE46"/>
    <mergeCell ref="B47:C47"/>
    <mergeCell ref="F41:G41"/>
    <mergeCell ref="H46:J46"/>
    <mergeCell ref="K46:M46"/>
    <mergeCell ref="N46:P46"/>
    <mergeCell ref="T47:U47"/>
    <mergeCell ref="Q46:S46"/>
    <mergeCell ref="T46:V46"/>
    <mergeCell ref="H47:I47"/>
    <mergeCell ref="K47:L47"/>
    <mergeCell ref="N47:O47"/>
    <mergeCell ref="Q47:R47"/>
    <mergeCell ref="E47:F47"/>
    <mergeCell ref="F26:G26"/>
    <mergeCell ref="F31:G31"/>
    <mergeCell ref="F32:G32"/>
    <mergeCell ref="F33:G33"/>
    <mergeCell ref="A46:A48"/>
    <mergeCell ref="B46:D46"/>
    <mergeCell ref="E46:G46"/>
    <mergeCell ref="F34:G34"/>
    <mergeCell ref="F35:G35"/>
    <mergeCell ref="F42:G42"/>
    <mergeCell ref="F43:G43"/>
    <mergeCell ref="F36:G36"/>
    <mergeCell ref="F37:G37"/>
    <mergeCell ref="F38:G38"/>
    <mergeCell ref="F39:G39"/>
    <mergeCell ref="F40:G40"/>
    <mergeCell ref="F27:G27"/>
    <mergeCell ref="F28:G28"/>
    <mergeCell ref="F29:G29"/>
    <mergeCell ref="F30:G30"/>
    <mergeCell ref="H14:J14"/>
    <mergeCell ref="H15:J15"/>
    <mergeCell ref="A16:J16"/>
    <mergeCell ref="A18:J18"/>
    <mergeCell ref="A19:A21"/>
    <mergeCell ref="B19:J19"/>
    <mergeCell ref="B20:J20"/>
    <mergeCell ref="B21:J21"/>
    <mergeCell ref="A22:J22"/>
    <mergeCell ref="F23:G23"/>
    <mergeCell ref="F24:G24"/>
    <mergeCell ref="F25:G25"/>
    <mergeCell ref="B11:F11"/>
    <mergeCell ref="H11:J11"/>
    <mergeCell ref="B12:F12"/>
    <mergeCell ref="H12:J12"/>
    <mergeCell ref="A13:A15"/>
    <mergeCell ref="B13:D15"/>
    <mergeCell ref="E13:E15"/>
    <mergeCell ref="F13:F15"/>
    <mergeCell ref="G13:G15"/>
    <mergeCell ref="H13:J13"/>
    <mergeCell ref="B10:F10"/>
    <mergeCell ref="H10:J10"/>
    <mergeCell ref="A1:A3"/>
    <mergeCell ref="B1:J1"/>
    <mergeCell ref="B2:J2"/>
    <mergeCell ref="B3:J3"/>
    <mergeCell ref="A4:J4"/>
    <mergeCell ref="A5:A6"/>
    <mergeCell ref="B5:D6"/>
    <mergeCell ref="E5:E6"/>
    <mergeCell ref="F5:H6"/>
    <mergeCell ref="A7:J7"/>
    <mergeCell ref="B8:F8"/>
    <mergeCell ref="H8:J8"/>
    <mergeCell ref="B9:F9"/>
    <mergeCell ref="H9:J9"/>
  </mergeCells>
  <dataValidations count="4">
    <dataValidation type="list" allowBlank="1" showInputMessage="1" showErrorMessage="1" errorTitle="Seleccione un valor de la lista" sqref="J6" xr:uid="{00000000-0002-0000-2700-000000000000}">
      <formula1>$L$1:$L$2</formula1>
    </dataValidation>
    <dataValidation type="list" allowBlank="1" showInputMessage="1" showErrorMessage="1" errorTitle="Seleccione un valor de la lista" sqref="J5" xr:uid="{00000000-0002-0000-2700-000001000000}">
      <formula1>$K$1:$K$3</formula1>
    </dataValidation>
    <dataValidation allowBlank="1" showInputMessage="1" showErrorMessage="1" errorTitle="Seleccionar un valor de la lista" sqref="E24:E27 E32:E43 E45" xr:uid="{00000000-0002-0000-2700-000002000000}"/>
    <dataValidation type="list" allowBlank="1" showInputMessage="1" showErrorMessage="1" sqref="J24:J27 J33:J43 J45" xr:uid="{00000000-0002-0000-2700-000003000000}">
      <formula1>$M$1:$M$4</formula1>
    </dataValidation>
  </dataValidations>
  <pageMargins left="0.7" right="0.7" top="0.75" bottom="0.75" header="0.3" footer="0.3"/>
  <pageSetup paperSize="9" orientation="portrait" r:id="rId1"/>
  <drawing r:id="rId2"/>
  <legacyDrawing r:id="rId3"/>
</worksheet>
</file>

<file path=xl/worksheets/sheet4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FF0000"/>
  </sheetPr>
  <dimension ref="A1:R90"/>
  <sheetViews>
    <sheetView showGridLines="0" zoomScaleNormal="100" workbookViewId="0">
      <selection activeCell="J55" sqref="J55:J66"/>
    </sheetView>
  </sheetViews>
  <sheetFormatPr baseColWidth="10" defaultColWidth="9.140625" defaultRowHeight="12.75" x14ac:dyDescent="0.2"/>
  <cols>
    <col min="1" max="1" width="17.140625" customWidth="1"/>
    <col min="2" max="2" width="11.42578125" customWidth="1"/>
    <col min="3" max="3" width="11.42578125" style="41" customWidth="1"/>
    <col min="4" max="4" width="11.42578125" customWidth="1"/>
    <col min="5" max="5" width="19.5703125" customWidth="1"/>
    <col min="6" max="6" width="11.42578125" customWidth="1"/>
    <col min="7" max="7" width="19.42578125" customWidth="1"/>
    <col min="8" max="8" width="13.28515625" customWidth="1"/>
    <col min="9" max="9" width="12.5703125" customWidth="1"/>
    <col min="10" max="10" width="11.42578125" customWidth="1"/>
    <col min="11" max="11" width="11.42578125" style="502" customWidth="1"/>
    <col min="12" max="14" width="11.42578125" style="1201" customWidth="1"/>
    <col min="15" max="17" width="11.42578125" style="502" customWidth="1"/>
    <col min="18" max="256" width="11.42578125" customWidth="1"/>
  </cols>
  <sheetData>
    <row r="1" spans="1:10" x14ac:dyDescent="0.2">
      <c r="A1" s="2186"/>
      <c r="B1" s="1662"/>
      <c r="C1" s="1662"/>
      <c r="D1" s="1662"/>
      <c r="E1" s="1662"/>
      <c r="F1" s="1662"/>
      <c r="G1" s="1662"/>
      <c r="H1" s="1662"/>
      <c r="I1" s="1662"/>
      <c r="J1" s="1663"/>
    </row>
    <row r="2" spans="1:10" ht="27" customHeight="1" x14ac:dyDescent="0.2">
      <c r="A2" s="2182"/>
      <c r="B2" s="1618" t="s">
        <v>378</v>
      </c>
      <c r="C2" s="1618"/>
      <c r="D2" s="1618"/>
      <c r="E2" s="1618"/>
      <c r="F2" s="1618"/>
      <c r="G2" s="1618"/>
      <c r="H2" s="1618"/>
      <c r="I2" s="1618"/>
      <c r="J2" s="1618"/>
    </row>
    <row r="3" spans="1:10" ht="20.25" customHeight="1" x14ac:dyDescent="0.2">
      <c r="A3" s="2182"/>
      <c r="B3" s="1619" t="s">
        <v>1176</v>
      </c>
      <c r="C3" s="1619"/>
      <c r="D3" s="1619"/>
      <c r="E3" s="1619"/>
      <c r="F3" s="1619"/>
      <c r="G3" s="1619"/>
      <c r="H3" s="1619"/>
      <c r="I3" s="1619"/>
      <c r="J3" s="1619"/>
    </row>
    <row r="4" spans="1:10" ht="24.75" customHeight="1" x14ac:dyDescent="0.2">
      <c r="A4" s="2182"/>
      <c r="B4" s="1619" t="s">
        <v>380</v>
      </c>
      <c r="C4" s="1619"/>
      <c r="D4" s="1619"/>
      <c r="E4" s="1619"/>
      <c r="F4" s="1619"/>
      <c r="G4" s="1619"/>
      <c r="H4" s="1619"/>
      <c r="I4" s="1619"/>
      <c r="J4" s="1619"/>
    </row>
    <row r="5" spans="1:10" x14ac:dyDescent="0.2">
      <c r="A5" s="1655" t="s">
        <v>381</v>
      </c>
      <c r="B5" s="1656"/>
      <c r="C5" s="1656"/>
      <c r="D5" s="1656"/>
      <c r="E5" s="1656"/>
      <c r="F5" s="1656"/>
      <c r="G5" s="1656"/>
      <c r="H5" s="1656"/>
      <c r="I5" s="1656"/>
      <c r="J5" s="1657"/>
    </row>
    <row r="6" spans="1:10" ht="25.5" x14ac:dyDescent="0.2">
      <c r="A6" s="1645" t="s">
        <v>342</v>
      </c>
      <c r="B6" s="1647" t="s">
        <v>293</v>
      </c>
      <c r="C6" s="1648"/>
      <c r="D6" s="1649"/>
      <c r="E6" s="1653" t="s">
        <v>343</v>
      </c>
      <c r="F6" s="1647" t="s">
        <v>294</v>
      </c>
      <c r="G6" s="1648"/>
      <c r="H6" s="1649"/>
      <c r="I6" s="223" t="s">
        <v>382</v>
      </c>
      <c r="J6" s="224" t="s">
        <v>383</v>
      </c>
    </row>
    <row r="7" spans="1:10" ht="25.5" x14ac:dyDescent="0.2">
      <c r="A7" s="1646"/>
      <c r="B7" s="1650"/>
      <c r="C7" s="1651"/>
      <c r="D7" s="1652"/>
      <c r="E7" s="1654"/>
      <c r="F7" s="1650"/>
      <c r="G7" s="1651"/>
      <c r="H7" s="1652"/>
      <c r="I7" s="221" t="s">
        <v>384</v>
      </c>
      <c r="J7" s="225" t="s">
        <v>385</v>
      </c>
    </row>
    <row r="8" spans="1:10" ht="24" customHeight="1" x14ac:dyDescent="0.2">
      <c r="A8" s="2233"/>
      <c r="B8" s="2234"/>
      <c r="C8" s="2234"/>
      <c r="D8" s="2234"/>
      <c r="E8" s="2234"/>
      <c r="F8" s="2234"/>
      <c r="G8" s="2234"/>
      <c r="H8" s="2234"/>
      <c r="I8" s="2234"/>
      <c r="J8" s="2235"/>
    </row>
    <row r="9" spans="1:10" ht="64.5" customHeight="1" x14ac:dyDescent="0.2">
      <c r="A9" s="222" t="s">
        <v>386</v>
      </c>
      <c r="B9" s="1578" t="s">
        <v>1346</v>
      </c>
      <c r="C9" s="2185"/>
      <c r="D9" s="2185"/>
      <c r="E9" s="2185"/>
      <c r="F9" s="1579"/>
      <c r="G9" s="223" t="s">
        <v>387</v>
      </c>
      <c r="H9" s="2230" t="s">
        <v>1347</v>
      </c>
      <c r="I9" s="2231"/>
      <c r="J9" s="2232"/>
    </row>
    <row r="10" spans="1:10" ht="87.75" customHeight="1" x14ac:dyDescent="0.2">
      <c r="A10" s="222" t="s">
        <v>388</v>
      </c>
      <c r="B10" s="1578" t="s">
        <v>33</v>
      </c>
      <c r="C10" s="2185"/>
      <c r="D10" s="2185"/>
      <c r="E10" s="2185"/>
      <c r="F10" s="1579"/>
      <c r="G10" s="223" t="s">
        <v>389</v>
      </c>
      <c r="H10" s="2230" t="s">
        <v>1348</v>
      </c>
      <c r="I10" s="2231"/>
      <c r="J10" s="2232"/>
    </row>
    <row r="11" spans="1:10" ht="138.75" customHeight="1" x14ac:dyDescent="0.2">
      <c r="A11" s="222" t="s">
        <v>390</v>
      </c>
      <c r="B11" s="1578" t="s">
        <v>1349</v>
      </c>
      <c r="C11" s="2185"/>
      <c r="D11" s="2185"/>
      <c r="E11" s="2185"/>
      <c r="F11" s="1579"/>
      <c r="G11" s="223" t="s">
        <v>391</v>
      </c>
      <c r="H11" s="1578" t="s">
        <v>1350</v>
      </c>
      <c r="I11" s="2185"/>
      <c r="J11" s="2236"/>
    </row>
    <row r="12" spans="1:10" ht="25.5" x14ac:dyDescent="0.2">
      <c r="A12" s="222" t="s">
        <v>392</v>
      </c>
      <c r="B12" s="1578" t="s">
        <v>1182</v>
      </c>
      <c r="C12" s="2185"/>
      <c r="D12" s="2185"/>
      <c r="E12" s="2185"/>
      <c r="F12" s="1579"/>
      <c r="G12" s="223" t="s">
        <v>393</v>
      </c>
      <c r="H12" s="1582" t="s">
        <v>1278</v>
      </c>
      <c r="I12" s="1582"/>
      <c r="J12" s="2193"/>
    </row>
    <row r="13" spans="1:10" ht="38.25" x14ac:dyDescent="0.2">
      <c r="A13" s="222" t="s">
        <v>394</v>
      </c>
      <c r="B13" s="1578" t="s">
        <v>1184</v>
      </c>
      <c r="C13" s="2185"/>
      <c r="D13" s="2185"/>
      <c r="E13" s="2185"/>
      <c r="F13" s="1579"/>
      <c r="G13" s="223" t="s">
        <v>395</v>
      </c>
      <c r="H13" s="1582" t="s">
        <v>1185</v>
      </c>
      <c r="I13" s="1582"/>
      <c r="J13" s="2193"/>
    </row>
    <row r="14" spans="1:10" ht="15.75" x14ac:dyDescent="0.2">
      <c r="A14" s="1645" t="s">
        <v>396</v>
      </c>
      <c r="B14" s="2317">
        <v>30</v>
      </c>
      <c r="C14" s="2318"/>
      <c r="D14" s="2319"/>
      <c r="E14" s="1653" t="s">
        <v>397</v>
      </c>
      <c r="F14" s="1548">
        <v>0.2</v>
      </c>
      <c r="G14" s="1653" t="s">
        <v>398</v>
      </c>
      <c r="H14" s="2203" t="s">
        <v>1351</v>
      </c>
      <c r="I14" s="2204"/>
      <c r="J14" s="2205"/>
    </row>
    <row r="15" spans="1:10" ht="15.75" x14ac:dyDescent="0.2">
      <c r="A15" s="1763"/>
      <c r="B15" s="2320"/>
      <c r="C15" s="2321"/>
      <c r="D15" s="2322"/>
      <c r="E15" s="1724"/>
      <c r="F15" s="1549"/>
      <c r="G15" s="1724"/>
      <c r="H15" s="2206" t="s">
        <v>1352</v>
      </c>
      <c r="I15" s="2207"/>
      <c r="J15" s="2208"/>
    </row>
    <row r="16" spans="1:10" ht="16.5" thickBot="1" x14ac:dyDescent="0.25">
      <c r="A16" s="1764"/>
      <c r="B16" s="2323"/>
      <c r="C16" s="2324"/>
      <c r="D16" s="2325"/>
      <c r="E16" s="1753"/>
      <c r="F16" s="2326"/>
      <c r="G16" s="1753"/>
      <c r="H16" s="2209" t="s">
        <v>1353</v>
      </c>
      <c r="I16" s="2210"/>
      <c r="J16" s="2211"/>
    </row>
    <row r="17" spans="1:10" x14ac:dyDescent="0.2">
      <c r="A17" s="2213"/>
      <c r="B17" s="2214"/>
      <c r="C17" s="2214"/>
      <c r="D17" s="2214"/>
      <c r="E17" s="2214"/>
      <c r="F17" s="2214"/>
      <c r="G17" s="2214"/>
      <c r="H17" s="2214"/>
      <c r="I17" s="2214"/>
      <c r="J17" s="2215"/>
    </row>
    <row r="18" spans="1:10" ht="13.5" thickBot="1" x14ac:dyDescent="0.25"/>
    <row r="19" spans="1:10" x14ac:dyDescent="0.2">
      <c r="A19" s="2186"/>
      <c r="B19" s="1662"/>
      <c r="C19" s="1662"/>
      <c r="D19" s="1662"/>
      <c r="E19" s="1662"/>
      <c r="F19" s="1662"/>
      <c r="G19" s="1662"/>
      <c r="H19" s="1662"/>
      <c r="I19" s="1662"/>
      <c r="J19" s="1663"/>
    </row>
    <row r="20" spans="1:10" ht="15" x14ac:dyDescent="0.2">
      <c r="A20" s="1688"/>
      <c r="B20" s="1617" t="s">
        <v>378</v>
      </c>
      <c r="C20" s="1617"/>
      <c r="D20" s="1617"/>
      <c r="E20" s="1617"/>
      <c r="F20" s="1617"/>
      <c r="G20" s="1617"/>
      <c r="H20" s="1617"/>
      <c r="I20" s="1617"/>
      <c r="J20" s="1617"/>
    </row>
    <row r="21" spans="1:10" x14ac:dyDescent="0.2">
      <c r="A21" s="1689"/>
      <c r="B21" s="1619" t="s">
        <v>1176</v>
      </c>
      <c r="C21" s="1619"/>
      <c r="D21" s="1619"/>
      <c r="E21" s="1619"/>
      <c r="F21" s="1619"/>
      <c r="G21" s="1619"/>
      <c r="H21" s="1619"/>
      <c r="I21" s="1619"/>
      <c r="J21" s="1619"/>
    </row>
    <row r="22" spans="1:10" ht="13.5" thickBot="1" x14ac:dyDescent="0.25">
      <c r="A22" s="1690"/>
      <c r="B22" s="1619" t="s">
        <v>380</v>
      </c>
      <c r="C22" s="1619"/>
      <c r="D22" s="1619"/>
      <c r="E22" s="1619"/>
      <c r="F22" s="1619"/>
      <c r="G22" s="1619"/>
      <c r="H22" s="1619"/>
      <c r="I22" s="1619"/>
      <c r="J22" s="1619"/>
    </row>
    <row r="23" spans="1:10" ht="13.5" thickBot="1" x14ac:dyDescent="0.25">
      <c r="A23" s="2212" t="s">
        <v>402</v>
      </c>
      <c r="B23" s="1621"/>
      <c r="C23" s="1621"/>
      <c r="D23" s="1621"/>
      <c r="E23" s="1621"/>
      <c r="F23" s="1621"/>
      <c r="G23" s="1621"/>
      <c r="H23" s="1621"/>
      <c r="I23" s="1621"/>
      <c r="J23" s="1622"/>
    </row>
    <row r="24" spans="1:10" ht="33.75" x14ac:dyDescent="0.2">
      <c r="A24" s="33" t="s">
        <v>403</v>
      </c>
      <c r="B24" s="398" t="s">
        <v>397</v>
      </c>
      <c r="C24" s="398" t="s">
        <v>404</v>
      </c>
      <c r="D24" s="394" t="s">
        <v>405</v>
      </c>
      <c r="E24" s="394" t="s">
        <v>406</v>
      </c>
      <c r="F24" s="1602" t="s">
        <v>407</v>
      </c>
      <c r="G24" s="1603"/>
      <c r="H24" s="34" t="s">
        <v>21</v>
      </c>
      <c r="I24" s="34" t="s">
        <v>22</v>
      </c>
      <c r="J24" s="394" t="s">
        <v>23</v>
      </c>
    </row>
    <row r="25" spans="1:10" x14ac:dyDescent="0.2">
      <c r="A25" s="570">
        <v>2012</v>
      </c>
      <c r="B25" s="1012">
        <v>0.2</v>
      </c>
      <c r="C25" s="1397"/>
      <c r="D25" s="576">
        <f>+C25/B25</f>
        <v>0</v>
      </c>
      <c r="E25" s="316"/>
      <c r="F25" s="1780"/>
      <c r="G25" s="2316"/>
      <c r="H25" s="442"/>
      <c r="I25" s="442"/>
      <c r="J25" s="577"/>
    </row>
    <row r="26" spans="1:10" x14ac:dyDescent="0.2">
      <c r="A26" s="570">
        <v>2013</v>
      </c>
      <c r="B26" s="1012">
        <v>0.2</v>
      </c>
      <c r="C26" s="1397"/>
      <c r="D26" s="576">
        <f>+C26/B26</f>
        <v>0</v>
      </c>
      <c r="E26" s="572"/>
      <c r="F26" s="1780"/>
      <c r="G26" s="2316"/>
      <c r="H26" s="442"/>
      <c r="I26" s="442"/>
      <c r="J26" s="577"/>
    </row>
    <row r="27" spans="1:10" x14ac:dyDescent="0.2">
      <c r="A27" s="570">
        <v>2014</v>
      </c>
      <c r="B27" s="1012">
        <v>0.2</v>
      </c>
      <c r="C27" s="1397"/>
      <c r="D27" s="576">
        <f>+C27/B27</f>
        <v>0</v>
      </c>
      <c r="E27" s="572"/>
      <c r="F27" s="1780"/>
      <c r="G27" s="2316"/>
      <c r="H27" s="442"/>
      <c r="I27" s="442"/>
      <c r="J27" s="577"/>
    </row>
    <row r="28" spans="1:10" ht="89.25" x14ac:dyDescent="0.2">
      <c r="A28" s="570">
        <v>2015</v>
      </c>
      <c r="B28" s="1012">
        <v>0.2</v>
      </c>
      <c r="C28" s="1398">
        <v>0.1774</v>
      </c>
      <c r="D28" s="576">
        <f>+C28/B28</f>
        <v>0.88700000000000001</v>
      </c>
      <c r="E28" s="572" t="s">
        <v>1354</v>
      </c>
      <c r="F28" s="1780"/>
      <c r="G28" s="2316"/>
      <c r="H28" s="442" t="s">
        <v>1226</v>
      </c>
      <c r="I28" s="442"/>
      <c r="J28" s="578"/>
    </row>
    <row r="29" spans="1:10" ht="297.75" customHeight="1" x14ac:dyDescent="0.2">
      <c r="A29" s="570">
        <v>2016</v>
      </c>
      <c r="B29" s="1012">
        <v>0.2</v>
      </c>
      <c r="C29" s="750">
        <v>0.24</v>
      </c>
      <c r="D29" s="576">
        <f>+C29/B29</f>
        <v>1.2</v>
      </c>
      <c r="E29" s="1399" t="s">
        <v>1355</v>
      </c>
      <c r="F29" s="1780"/>
      <c r="G29" s="2316"/>
      <c r="H29" s="442" t="s">
        <v>1226</v>
      </c>
      <c r="I29" s="442"/>
      <c r="J29" s="578"/>
    </row>
    <row r="30" spans="1:10" ht="12.75" customHeight="1" x14ac:dyDescent="0.2">
      <c r="A30" s="731" t="s">
        <v>1356</v>
      </c>
      <c r="B30" s="732">
        <v>20</v>
      </c>
      <c r="C30" s="734">
        <v>30.5</v>
      </c>
      <c r="D30" s="733">
        <f>+B30/C30</f>
        <v>0.65573770491803274</v>
      </c>
      <c r="E30" s="579" t="s">
        <v>1357</v>
      </c>
      <c r="F30" s="2285" t="s">
        <v>1358</v>
      </c>
      <c r="G30" s="2286"/>
      <c r="H30" s="2291" t="s">
        <v>1226</v>
      </c>
      <c r="I30" s="2294">
        <v>43189</v>
      </c>
      <c r="J30" s="2294"/>
    </row>
    <row r="31" spans="1:10" x14ac:dyDescent="0.2">
      <c r="A31" s="731" t="s">
        <v>1359</v>
      </c>
      <c r="B31" s="732">
        <v>20</v>
      </c>
      <c r="C31" s="734">
        <v>34.83</v>
      </c>
      <c r="D31" s="733">
        <f t="shared" ref="D31:D41" si="0">+B31/C31</f>
        <v>0.5742176284811944</v>
      </c>
      <c r="E31" s="579" t="s">
        <v>1357</v>
      </c>
      <c r="F31" s="2287"/>
      <c r="G31" s="2288"/>
      <c r="H31" s="2292"/>
      <c r="I31" s="2295"/>
      <c r="J31" s="2295"/>
    </row>
    <row r="32" spans="1:10" x14ac:dyDescent="0.2">
      <c r="A32" s="731" t="s">
        <v>1360</v>
      </c>
      <c r="B32" s="732">
        <v>20</v>
      </c>
      <c r="C32" s="734">
        <v>33.5</v>
      </c>
      <c r="D32" s="733">
        <f t="shared" si="0"/>
        <v>0.59701492537313428</v>
      </c>
      <c r="E32" s="579" t="s">
        <v>1357</v>
      </c>
      <c r="F32" s="2287"/>
      <c r="G32" s="2288"/>
      <c r="H32" s="2292"/>
      <c r="I32" s="2295"/>
      <c r="J32" s="2295"/>
    </row>
    <row r="33" spans="1:17" x14ac:dyDescent="0.2">
      <c r="A33" s="731" t="s">
        <v>1361</v>
      </c>
      <c r="B33" s="732">
        <v>20</v>
      </c>
      <c r="C33" s="734">
        <v>31.17</v>
      </c>
      <c r="D33" s="733">
        <f t="shared" si="0"/>
        <v>0.64164260506897652</v>
      </c>
      <c r="E33" s="579" t="s">
        <v>1357</v>
      </c>
      <c r="F33" s="2287"/>
      <c r="G33" s="2288"/>
      <c r="H33" s="2292"/>
      <c r="I33" s="2295"/>
      <c r="J33" s="2295"/>
    </row>
    <row r="34" spans="1:17" x14ac:dyDescent="0.2">
      <c r="A34" s="731" t="s">
        <v>1362</v>
      </c>
      <c r="B34" s="732">
        <v>20</v>
      </c>
      <c r="C34" s="735">
        <v>37</v>
      </c>
      <c r="D34" s="733">
        <f t="shared" si="0"/>
        <v>0.54054054054054057</v>
      </c>
      <c r="E34" s="579" t="s">
        <v>1363</v>
      </c>
      <c r="F34" s="2287"/>
      <c r="G34" s="2288"/>
      <c r="H34" s="2292"/>
      <c r="I34" s="2295"/>
      <c r="J34" s="2295"/>
      <c r="M34" s="1400"/>
      <c r="N34" s="1400"/>
    </row>
    <row r="35" spans="1:17" x14ac:dyDescent="0.2">
      <c r="A35" s="731" t="s">
        <v>1364</v>
      </c>
      <c r="B35" s="732">
        <v>20</v>
      </c>
      <c r="C35" s="734">
        <v>31</v>
      </c>
      <c r="D35" s="733">
        <f t="shared" si="0"/>
        <v>0.64516129032258063</v>
      </c>
      <c r="E35" s="579" t="s">
        <v>1357</v>
      </c>
      <c r="F35" s="2287"/>
      <c r="G35" s="2288"/>
      <c r="H35" s="2292"/>
      <c r="I35" s="2295"/>
      <c r="J35" s="2295"/>
      <c r="M35" s="1400">
        <v>2015</v>
      </c>
      <c r="N35" s="1401">
        <v>0.1774</v>
      </c>
    </row>
    <row r="36" spans="1:17" x14ac:dyDescent="0.2">
      <c r="A36" s="731" t="s">
        <v>1365</v>
      </c>
      <c r="B36" s="732">
        <v>20</v>
      </c>
      <c r="C36" s="735">
        <v>37.83</v>
      </c>
      <c r="D36" s="733">
        <f t="shared" si="0"/>
        <v>0.52868094105207508</v>
      </c>
      <c r="E36" s="579" t="s">
        <v>1363</v>
      </c>
      <c r="F36" s="2287"/>
      <c r="G36" s="2288"/>
      <c r="H36" s="2292"/>
      <c r="I36" s="2295"/>
      <c r="J36" s="2295"/>
      <c r="M36" s="1400">
        <v>2016</v>
      </c>
      <c r="N36" s="1401">
        <v>0.24</v>
      </c>
    </row>
    <row r="37" spans="1:17" x14ac:dyDescent="0.2">
      <c r="A37" s="731" t="s">
        <v>1366</v>
      </c>
      <c r="B37" s="732">
        <v>20</v>
      </c>
      <c r="C37" s="735">
        <v>39.33</v>
      </c>
      <c r="D37" s="733">
        <f t="shared" si="0"/>
        <v>0.50851767098906686</v>
      </c>
      <c r="E37" s="579" t="s">
        <v>1363</v>
      </c>
      <c r="F37" s="2287"/>
      <c r="G37" s="2288"/>
      <c r="H37" s="2292"/>
      <c r="I37" s="2295"/>
      <c r="J37" s="2295"/>
      <c r="M37" s="1400">
        <v>2017</v>
      </c>
      <c r="N37" s="1401">
        <v>0.33</v>
      </c>
    </row>
    <row r="38" spans="1:17" x14ac:dyDescent="0.2">
      <c r="A38" s="731" t="s">
        <v>1367</v>
      </c>
      <c r="B38" s="732">
        <v>20</v>
      </c>
      <c r="C38" s="735">
        <v>48</v>
      </c>
      <c r="D38" s="733">
        <f t="shared" si="0"/>
        <v>0.41666666666666669</v>
      </c>
      <c r="E38" s="579" t="s">
        <v>1363</v>
      </c>
      <c r="F38" s="2287"/>
      <c r="G38" s="2288"/>
      <c r="H38" s="2292"/>
      <c r="I38" s="2295"/>
      <c r="J38" s="2295"/>
    </row>
    <row r="39" spans="1:17" x14ac:dyDescent="0.2">
      <c r="A39" s="731" t="s">
        <v>1368</v>
      </c>
      <c r="B39" s="732">
        <v>20</v>
      </c>
      <c r="C39" s="734">
        <v>28.17</v>
      </c>
      <c r="D39" s="733">
        <f t="shared" si="0"/>
        <v>0.70997515086971952</v>
      </c>
      <c r="E39" s="579" t="s">
        <v>1357</v>
      </c>
      <c r="F39" s="2287"/>
      <c r="G39" s="2288"/>
      <c r="H39" s="2292"/>
      <c r="I39" s="2295"/>
      <c r="J39" s="2295"/>
    </row>
    <row r="40" spans="1:17" x14ac:dyDescent="0.2">
      <c r="A40" s="731" t="s">
        <v>1369</v>
      </c>
      <c r="B40" s="732">
        <v>20</v>
      </c>
      <c r="C40" s="734">
        <v>24</v>
      </c>
      <c r="D40" s="733">
        <f t="shared" si="0"/>
        <v>0.83333333333333337</v>
      </c>
      <c r="E40" s="579" t="s">
        <v>1357</v>
      </c>
      <c r="F40" s="2287"/>
      <c r="G40" s="2288"/>
      <c r="H40" s="2292"/>
      <c r="I40" s="2295"/>
      <c r="J40" s="2295"/>
    </row>
    <row r="41" spans="1:17" ht="13.5" thickBot="1" x14ac:dyDescent="0.25">
      <c r="A41" s="731" t="s">
        <v>1370</v>
      </c>
      <c r="B41" s="732">
        <v>20</v>
      </c>
      <c r="C41" s="734">
        <v>24.83</v>
      </c>
      <c r="D41" s="733">
        <f t="shared" si="0"/>
        <v>0.80547724526782127</v>
      </c>
      <c r="E41" s="579" t="s">
        <v>1357</v>
      </c>
      <c r="F41" s="2297"/>
      <c r="G41" s="2298"/>
      <c r="H41" s="2292"/>
      <c r="I41" s="2301"/>
      <c r="J41" s="2301"/>
    </row>
    <row r="42" spans="1:17" ht="36.75" customHeight="1" x14ac:dyDescent="0.25">
      <c r="A42" s="33" t="s">
        <v>403</v>
      </c>
      <c r="B42" s="398" t="s">
        <v>397</v>
      </c>
      <c r="C42" s="398" t="s">
        <v>404</v>
      </c>
      <c r="D42" s="394" t="s">
        <v>405</v>
      </c>
      <c r="E42" s="394" t="s">
        <v>406</v>
      </c>
      <c r="F42" s="2314" t="s">
        <v>407</v>
      </c>
      <c r="G42" s="2315"/>
      <c r="H42" s="34" t="s">
        <v>21</v>
      </c>
      <c r="I42" s="34" t="s">
        <v>22</v>
      </c>
      <c r="J42" s="394" t="s">
        <v>23</v>
      </c>
      <c r="L42" s="1200" t="s">
        <v>1371</v>
      </c>
      <c r="M42" s="1200" t="s">
        <v>1372</v>
      </c>
      <c r="N42" s="1200" t="s">
        <v>1373</v>
      </c>
      <c r="Q42" s="883"/>
    </row>
    <row r="43" spans="1:17" ht="20.100000000000001" customHeight="1" x14ac:dyDescent="0.2">
      <c r="A43" s="731">
        <v>43130</v>
      </c>
      <c r="B43" s="732">
        <v>20</v>
      </c>
      <c r="C43" s="734">
        <f t="shared" ref="C43:C54" si="1">+O43</f>
        <v>34</v>
      </c>
      <c r="D43" s="733">
        <f>+B43/C43</f>
        <v>0.58823529411764708</v>
      </c>
      <c r="E43" s="579" t="s">
        <v>1357</v>
      </c>
      <c r="F43" s="2285" t="s">
        <v>1374</v>
      </c>
      <c r="G43" s="2286"/>
      <c r="H43" s="2291" t="s">
        <v>1226</v>
      </c>
      <c r="I43" s="2294">
        <v>43585</v>
      </c>
      <c r="J43" s="2294"/>
      <c r="L43" s="1201">
        <v>7</v>
      </c>
      <c r="M43" s="1201">
        <v>77</v>
      </c>
      <c r="N43" s="1201">
        <v>18</v>
      </c>
      <c r="O43" s="873">
        <f>+(N43+M43+L43)/3</f>
        <v>34</v>
      </c>
      <c r="Q43" s="883"/>
    </row>
    <row r="44" spans="1:17" ht="20.100000000000001" customHeight="1" x14ac:dyDescent="0.2">
      <c r="A44" s="731" t="s">
        <v>1375</v>
      </c>
      <c r="B44" s="732">
        <v>20</v>
      </c>
      <c r="C44" s="734">
        <f t="shared" si="1"/>
        <v>19.666666666666668</v>
      </c>
      <c r="D44" s="733">
        <f t="shared" ref="D44:D54" si="2">+B44/C44</f>
        <v>1.0169491525423728</v>
      </c>
      <c r="E44" s="579" t="s">
        <v>1376</v>
      </c>
      <c r="F44" s="2287"/>
      <c r="G44" s="2288"/>
      <c r="H44" s="2292"/>
      <c r="I44" s="2295"/>
      <c r="J44" s="2295"/>
      <c r="L44" s="1201">
        <v>13</v>
      </c>
      <c r="M44" s="1201">
        <v>46</v>
      </c>
      <c r="N44" s="1201">
        <v>0</v>
      </c>
      <c r="O44" s="873">
        <f t="shared" ref="O44:O54" si="3">+(N44+M44+L44)/3</f>
        <v>19.666666666666668</v>
      </c>
      <c r="Q44" s="883"/>
    </row>
    <row r="45" spans="1:17" ht="20.100000000000001" customHeight="1" x14ac:dyDescent="0.2">
      <c r="A45" s="731">
        <v>43189</v>
      </c>
      <c r="B45" s="732">
        <v>20</v>
      </c>
      <c r="C45" s="734">
        <f t="shared" si="1"/>
        <v>25</v>
      </c>
      <c r="D45" s="733">
        <f t="shared" si="2"/>
        <v>0.8</v>
      </c>
      <c r="E45" s="579" t="s">
        <v>1376</v>
      </c>
      <c r="F45" s="2287"/>
      <c r="G45" s="2288"/>
      <c r="H45" s="2292"/>
      <c r="I45" s="2295"/>
      <c r="J45" s="2295"/>
      <c r="L45" s="1201">
        <v>8</v>
      </c>
      <c r="M45" s="1201">
        <v>48</v>
      </c>
      <c r="N45" s="1201">
        <v>19</v>
      </c>
      <c r="O45" s="873">
        <f t="shared" si="3"/>
        <v>25</v>
      </c>
      <c r="Q45" s="883"/>
    </row>
    <row r="46" spans="1:17" ht="20.100000000000001" customHeight="1" x14ac:dyDescent="0.2">
      <c r="A46" s="731">
        <v>43220</v>
      </c>
      <c r="B46" s="732">
        <v>20</v>
      </c>
      <c r="C46" s="734">
        <f t="shared" si="1"/>
        <v>33</v>
      </c>
      <c r="D46" s="733">
        <f t="shared" si="2"/>
        <v>0.60606060606060608</v>
      </c>
      <c r="E46" s="579" t="s">
        <v>1357</v>
      </c>
      <c r="F46" s="2287"/>
      <c r="G46" s="2288"/>
      <c r="H46" s="2292"/>
      <c r="I46" s="2295"/>
      <c r="J46" s="2295"/>
      <c r="L46" s="1201">
        <v>15</v>
      </c>
      <c r="M46" s="1201">
        <v>72</v>
      </c>
      <c r="N46" s="1201">
        <v>12</v>
      </c>
      <c r="O46" s="873">
        <f t="shared" si="3"/>
        <v>33</v>
      </c>
      <c r="Q46" s="883"/>
    </row>
    <row r="47" spans="1:17" ht="20.100000000000001" customHeight="1" x14ac:dyDescent="0.2">
      <c r="A47" s="731">
        <v>43250</v>
      </c>
      <c r="B47" s="732">
        <v>20</v>
      </c>
      <c r="C47" s="734">
        <f t="shared" si="1"/>
        <v>33.333333333333336</v>
      </c>
      <c r="D47" s="733">
        <f t="shared" si="2"/>
        <v>0.6</v>
      </c>
      <c r="E47" s="579" t="s">
        <v>1357</v>
      </c>
      <c r="F47" s="2287"/>
      <c r="G47" s="2288"/>
      <c r="H47" s="2292"/>
      <c r="I47" s="2295"/>
      <c r="J47" s="2295"/>
      <c r="L47" s="1201">
        <v>2</v>
      </c>
      <c r="M47" s="1201">
        <v>83</v>
      </c>
      <c r="N47" s="1201">
        <v>15</v>
      </c>
      <c r="O47" s="873">
        <f t="shared" si="3"/>
        <v>33.333333333333336</v>
      </c>
      <c r="Q47" s="883"/>
    </row>
    <row r="48" spans="1:17" ht="20.100000000000001" customHeight="1" x14ac:dyDescent="0.2">
      <c r="A48" s="731">
        <v>43281</v>
      </c>
      <c r="B48" s="732">
        <v>20</v>
      </c>
      <c r="C48" s="734">
        <f t="shared" si="1"/>
        <v>36.333333333333336</v>
      </c>
      <c r="D48" s="733">
        <f t="shared" si="2"/>
        <v>0.55045871559633019</v>
      </c>
      <c r="E48" s="579" t="s">
        <v>1357</v>
      </c>
      <c r="F48" s="2287"/>
      <c r="G48" s="2288"/>
      <c r="H48" s="2292"/>
      <c r="I48" s="2295"/>
      <c r="J48" s="2295"/>
      <c r="L48" s="1201">
        <v>2</v>
      </c>
      <c r="M48" s="1201">
        <v>94</v>
      </c>
      <c r="N48" s="1201">
        <v>13</v>
      </c>
      <c r="O48" s="873">
        <f t="shared" si="3"/>
        <v>36.333333333333336</v>
      </c>
      <c r="Q48" s="883"/>
    </row>
    <row r="49" spans="1:18" ht="20.100000000000001" customHeight="1" x14ac:dyDescent="0.2">
      <c r="A49" s="731">
        <v>43311</v>
      </c>
      <c r="B49" s="732">
        <v>20</v>
      </c>
      <c r="C49" s="734">
        <f t="shared" si="1"/>
        <v>24</v>
      </c>
      <c r="D49" s="733">
        <f t="shared" si="2"/>
        <v>0.83333333333333337</v>
      </c>
      <c r="E49" s="579" t="s">
        <v>1376</v>
      </c>
      <c r="F49" s="2287"/>
      <c r="G49" s="2288"/>
      <c r="H49" s="2292"/>
      <c r="I49" s="2295"/>
      <c r="J49" s="2295"/>
      <c r="L49" s="1201">
        <v>5</v>
      </c>
      <c r="M49" s="1201">
        <v>67</v>
      </c>
      <c r="N49" s="1201">
        <v>0</v>
      </c>
      <c r="O49" s="873">
        <f t="shared" si="3"/>
        <v>24</v>
      </c>
      <c r="Q49" s="883"/>
    </row>
    <row r="50" spans="1:18" ht="20.100000000000001" customHeight="1" x14ac:dyDescent="0.2">
      <c r="A50" s="731">
        <v>43342</v>
      </c>
      <c r="B50" s="732">
        <v>20</v>
      </c>
      <c r="C50" s="734">
        <f t="shared" si="1"/>
        <v>26</v>
      </c>
      <c r="D50" s="733">
        <f t="shared" si="2"/>
        <v>0.76923076923076927</v>
      </c>
      <c r="E50" s="579" t="s">
        <v>1376</v>
      </c>
      <c r="F50" s="2287"/>
      <c r="G50" s="2288"/>
      <c r="H50" s="2292"/>
      <c r="I50" s="2295"/>
      <c r="J50" s="2295"/>
      <c r="L50" s="1201">
        <v>4</v>
      </c>
      <c r="M50" s="1201">
        <v>74</v>
      </c>
      <c r="N50" s="1201">
        <v>0</v>
      </c>
      <c r="O50" s="873">
        <f t="shared" si="3"/>
        <v>26</v>
      </c>
      <c r="Q50" s="883"/>
    </row>
    <row r="51" spans="1:18" ht="20.100000000000001" customHeight="1" x14ac:dyDescent="0.2">
      <c r="A51" s="731">
        <v>43373</v>
      </c>
      <c r="B51" s="732">
        <v>20</v>
      </c>
      <c r="C51" s="734">
        <f t="shared" si="1"/>
        <v>21</v>
      </c>
      <c r="D51" s="733">
        <f t="shared" si="2"/>
        <v>0.95238095238095233</v>
      </c>
      <c r="E51" s="579" t="s">
        <v>1376</v>
      </c>
      <c r="F51" s="2287"/>
      <c r="G51" s="2288"/>
      <c r="H51" s="2292"/>
      <c r="I51" s="2295"/>
      <c r="J51" s="2295"/>
      <c r="L51" s="1201">
        <v>2</v>
      </c>
      <c r="M51" s="1201">
        <v>46</v>
      </c>
      <c r="N51" s="1201">
        <v>15</v>
      </c>
      <c r="O51" s="873">
        <f t="shared" si="3"/>
        <v>21</v>
      </c>
      <c r="Q51" s="883"/>
    </row>
    <row r="52" spans="1:18" ht="20.100000000000001" customHeight="1" x14ac:dyDescent="0.2">
      <c r="A52" s="731">
        <v>43403</v>
      </c>
      <c r="B52" s="732">
        <v>20</v>
      </c>
      <c r="C52" s="734">
        <f t="shared" si="1"/>
        <v>24.666666666666668</v>
      </c>
      <c r="D52" s="733">
        <f t="shared" si="2"/>
        <v>0.81081081081081074</v>
      </c>
      <c r="E52" s="579" t="s">
        <v>1376</v>
      </c>
      <c r="F52" s="2287"/>
      <c r="G52" s="2288"/>
      <c r="H52" s="2292"/>
      <c r="I52" s="2295"/>
      <c r="J52" s="2295"/>
      <c r="L52" s="1201">
        <v>3</v>
      </c>
      <c r="M52" s="1201">
        <v>56</v>
      </c>
      <c r="N52" s="1201">
        <v>15</v>
      </c>
      <c r="O52" s="873">
        <f t="shared" si="3"/>
        <v>24.666666666666668</v>
      </c>
      <c r="Q52" s="883"/>
    </row>
    <row r="53" spans="1:18" ht="20.100000000000001" customHeight="1" x14ac:dyDescent="0.2">
      <c r="A53" s="731">
        <v>43434</v>
      </c>
      <c r="B53" s="732">
        <v>20</v>
      </c>
      <c r="C53" s="734">
        <f t="shared" si="1"/>
        <v>28</v>
      </c>
      <c r="D53" s="733">
        <f t="shared" si="2"/>
        <v>0.7142857142857143</v>
      </c>
      <c r="E53" s="579" t="s">
        <v>1376</v>
      </c>
      <c r="F53" s="2287"/>
      <c r="G53" s="2288"/>
      <c r="H53" s="2292"/>
      <c r="I53" s="2295"/>
      <c r="J53" s="2295"/>
      <c r="L53" s="1201">
        <v>7</v>
      </c>
      <c r="M53" s="1201">
        <v>62</v>
      </c>
      <c r="N53" s="1201">
        <v>15</v>
      </c>
      <c r="O53" s="873">
        <f t="shared" si="3"/>
        <v>28</v>
      </c>
      <c r="Q53" s="883"/>
    </row>
    <row r="54" spans="1:18" ht="20.100000000000001" customHeight="1" x14ac:dyDescent="0.2">
      <c r="A54" s="978">
        <v>43464</v>
      </c>
      <c r="B54" s="979">
        <v>20</v>
      </c>
      <c r="C54" s="980">
        <f t="shared" si="1"/>
        <v>33</v>
      </c>
      <c r="D54" s="981">
        <f t="shared" si="2"/>
        <v>0.60606060606060608</v>
      </c>
      <c r="E54" s="982" t="s">
        <v>1357</v>
      </c>
      <c r="F54" s="2287"/>
      <c r="G54" s="2288"/>
      <c r="H54" s="2292"/>
      <c r="I54" s="2295"/>
      <c r="J54" s="2295"/>
      <c r="L54" s="1201">
        <v>22</v>
      </c>
      <c r="M54" s="1201">
        <v>62</v>
      </c>
      <c r="N54" s="1201">
        <v>15</v>
      </c>
      <c r="O54" s="873">
        <f t="shared" si="3"/>
        <v>33</v>
      </c>
      <c r="Q54" s="884"/>
      <c r="R54" s="1402"/>
    </row>
    <row r="55" spans="1:18" ht="20.100000000000001" customHeight="1" x14ac:dyDescent="0.2">
      <c r="A55" s="731">
        <v>43495</v>
      </c>
      <c r="B55" s="732">
        <v>20</v>
      </c>
      <c r="C55" s="972">
        <v>40</v>
      </c>
      <c r="D55" s="975">
        <f>+B55/C55</f>
        <v>0.5</v>
      </c>
      <c r="E55" s="579" t="s">
        <v>1363</v>
      </c>
      <c r="F55" s="2285" t="s">
        <v>1377</v>
      </c>
      <c r="G55" s="2286"/>
      <c r="H55" s="2291" t="s">
        <v>1226</v>
      </c>
      <c r="I55" s="2294">
        <v>44012</v>
      </c>
      <c r="J55" s="2294"/>
      <c r="O55" s="873"/>
      <c r="Q55" s="884"/>
      <c r="R55" s="1402"/>
    </row>
    <row r="56" spans="1:18" ht="20.100000000000001" customHeight="1" x14ac:dyDescent="0.2">
      <c r="A56" s="731">
        <v>43524</v>
      </c>
      <c r="B56" s="732">
        <v>20</v>
      </c>
      <c r="C56" s="973">
        <v>54</v>
      </c>
      <c r="D56" s="975">
        <f t="shared" ref="D56:D66" si="4">+B56/C56</f>
        <v>0.37037037037037035</v>
      </c>
      <c r="E56" s="579" t="s">
        <v>1363</v>
      </c>
      <c r="F56" s="2287"/>
      <c r="G56" s="2288"/>
      <c r="H56" s="2292"/>
      <c r="I56" s="2295"/>
      <c r="J56" s="2295"/>
      <c r="O56" s="873"/>
      <c r="Q56" s="884"/>
      <c r="R56" s="1402"/>
    </row>
    <row r="57" spans="1:18" ht="20.100000000000001" customHeight="1" x14ac:dyDescent="0.2">
      <c r="A57" s="731">
        <v>43554</v>
      </c>
      <c r="B57" s="732">
        <v>20</v>
      </c>
      <c r="C57" s="973">
        <v>53</v>
      </c>
      <c r="D57" s="975">
        <f t="shared" si="4"/>
        <v>0.37735849056603776</v>
      </c>
      <c r="E57" s="579" t="s">
        <v>1363</v>
      </c>
      <c r="F57" s="2287"/>
      <c r="G57" s="2288"/>
      <c r="H57" s="2292"/>
      <c r="I57" s="2295"/>
      <c r="J57" s="2295"/>
      <c r="O57" s="873"/>
      <c r="Q57" s="884"/>
      <c r="R57" s="1402"/>
    </row>
    <row r="58" spans="1:18" ht="20.100000000000001" customHeight="1" x14ac:dyDescent="0.2">
      <c r="A58" s="731">
        <v>43585</v>
      </c>
      <c r="B58" s="732">
        <v>20</v>
      </c>
      <c r="C58" s="973">
        <v>40</v>
      </c>
      <c r="D58" s="975">
        <f t="shared" si="4"/>
        <v>0.5</v>
      </c>
      <c r="E58" s="579" t="s">
        <v>1363</v>
      </c>
      <c r="F58" s="2287"/>
      <c r="G58" s="2288"/>
      <c r="H58" s="2292"/>
      <c r="I58" s="2295"/>
      <c r="J58" s="2295"/>
      <c r="O58" s="873"/>
      <c r="Q58" s="884"/>
      <c r="R58" s="1402"/>
    </row>
    <row r="59" spans="1:18" x14ac:dyDescent="0.2">
      <c r="A59" s="731">
        <v>43615</v>
      </c>
      <c r="B59" s="732">
        <v>20</v>
      </c>
      <c r="C59" s="973">
        <v>38</v>
      </c>
      <c r="D59" s="975">
        <f t="shared" si="4"/>
        <v>0.52631578947368418</v>
      </c>
      <c r="E59" s="579" t="s">
        <v>1363</v>
      </c>
      <c r="F59" s="2287"/>
      <c r="G59" s="2288"/>
      <c r="H59" s="2292"/>
      <c r="I59" s="2295"/>
      <c r="J59" s="2295"/>
    </row>
    <row r="60" spans="1:18" x14ac:dyDescent="0.2">
      <c r="A60" s="731">
        <v>43646</v>
      </c>
      <c r="B60" s="732">
        <v>20</v>
      </c>
      <c r="C60" s="973">
        <v>36</v>
      </c>
      <c r="D60" s="975">
        <f t="shared" si="4"/>
        <v>0.55555555555555558</v>
      </c>
      <c r="E60" s="579" t="s">
        <v>1363</v>
      </c>
      <c r="F60" s="2287"/>
      <c r="G60" s="2288"/>
      <c r="H60" s="2292"/>
      <c r="I60" s="2295"/>
      <c r="J60" s="2295"/>
    </row>
    <row r="61" spans="1:18" x14ac:dyDescent="0.2">
      <c r="A61" s="731">
        <v>43676</v>
      </c>
      <c r="B61" s="732">
        <v>20</v>
      </c>
      <c r="C61" s="974">
        <v>1</v>
      </c>
      <c r="D61" s="975">
        <f t="shared" si="4"/>
        <v>20</v>
      </c>
      <c r="E61" s="579" t="s">
        <v>1376</v>
      </c>
      <c r="F61" s="2287"/>
      <c r="G61" s="2288"/>
      <c r="H61" s="2292"/>
      <c r="I61" s="2295"/>
      <c r="J61" s="2295"/>
    </row>
    <row r="62" spans="1:18" x14ac:dyDescent="0.2">
      <c r="A62" s="731">
        <v>43707</v>
      </c>
      <c r="B62" s="732">
        <v>20</v>
      </c>
      <c r="C62" s="974">
        <v>25</v>
      </c>
      <c r="D62" s="975">
        <f t="shared" si="4"/>
        <v>0.8</v>
      </c>
      <c r="E62" s="579" t="s">
        <v>1376</v>
      </c>
      <c r="F62" s="2287"/>
      <c r="G62" s="2288"/>
      <c r="H62" s="2292"/>
      <c r="I62" s="2295"/>
      <c r="J62" s="2295"/>
    </row>
    <row r="63" spans="1:18" x14ac:dyDescent="0.2">
      <c r="A63" s="731">
        <v>43738</v>
      </c>
      <c r="B63" s="732">
        <v>20</v>
      </c>
      <c r="C63" s="973">
        <v>42</v>
      </c>
      <c r="D63" s="975">
        <f t="shared" si="4"/>
        <v>0.47619047619047616</v>
      </c>
      <c r="E63" s="579" t="s">
        <v>1363</v>
      </c>
      <c r="F63" s="2287"/>
      <c r="G63" s="2288"/>
      <c r="H63" s="2292"/>
      <c r="I63" s="2295"/>
      <c r="J63" s="2295"/>
    </row>
    <row r="64" spans="1:18" x14ac:dyDescent="0.2">
      <c r="A64" s="731">
        <v>43768</v>
      </c>
      <c r="B64" s="732">
        <v>20</v>
      </c>
      <c r="C64" s="974">
        <v>14</v>
      </c>
      <c r="D64" s="975">
        <f t="shared" si="4"/>
        <v>1.4285714285714286</v>
      </c>
      <c r="E64" s="579" t="s">
        <v>1376</v>
      </c>
      <c r="F64" s="2287"/>
      <c r="G64" s="2288"/>
      <c r="H64" s="2292"/>
      <c r="I64" s="2295"/>
      <c r="J64" s="2295"/>
    </row>
    <row r="65" spans="1:14" x14ac:dyDescent="0.2">
      <c r="A65" s="731">
        <v>43799</v>
      </c>
      <c r="B65" s="732">
        <v>20</v>
      </c>
      <c r="C65" s="974">
        <v>10</v>
      </c>
      <c r="D65" s="975">
        <f t="shared" si="4"/>
        <v>2</v>
      </c>
      <c r="E65" s="579" t="s">
        <v>1376</v>
      </c>
      <c r="F65" s="2287"/>
      <c r="G65" s="2288"/>
      <c r="H65" s="2292"/>
      <c r="I65" s="2295"/>
      <c r="J65" s="2295"/>
    </row>
    <row r="66" spans="1:14" ht="13.5" thickBot="1" x14ac:dyDescent="0.25">
      <c r="A66" s="976">
        <v>43829</v>
      </c>
      <c r="B66" s="977">
        <v>20</v>
      </c>
      <c r="C66" s="983">
        <v>4</v>
      </c>
      <c r="D66" s="984">
        <f t="shared" si="4"/>
        <v>5</v>
      </c>
      <c r="E66" s="985" t="s">
        <v>1376</v>
      </c>
      <c r="F66" s="2289"/>
      <c r="G66" s="2290"/>
      <c r="H66" s="2293"/>
      <c r="I66" s="2296"/>
      <c r="J66" s="2296"/>
    </row>
    <row r="67" spans="1:14" x14ac:dyDescent="0.2">
      <c r="A67" s="731">
        <v>43860</v>
      </c>
      <c r="B67" s="732">
        <v>20</v>
      </c>
      <c r="C67" s="974">
        <v>25</v>
      </c>
      <c r="D67" s="975">
        <f>+B67/C67</f>
        <v>0.8</v>
      </c>
      <c r="E67" s="579" t="s">
        <v>1376</v>
      </c>
      <c r="F67" s="2302" t="s">
        <v>1378</v>
      </c>
      <c r="G67" s="2303"/>
      <c r="H67" s="2299" t="s">
        <v>1226</v>
      </c>
      <c r="I67" s="2308">
        <v>44377</v>
      </c>
      <c r="J67" s="2311"/>
    </row>
    <row r="68" spans="1:14" ht="18" customHeight="1" x14ac:dyDescent="0.2">
      <c r="A68" s="731">
        <v>43889</v>
      </c>
      <c r="B68" s="732">
        <v>20</v>
      </c>
      <c r="C68" s="1202">
        <v>33</v>
      </c>
      <c r="D68" s="975">
        <f t="shared" ref="D68:D78" si="5">+B68/C68</f>
        <v>0.60606060606060608</v>
      </c>
      <c r="E68" s="579" t="s">
        <v>1357</v>
      </c>
      <c r="F68" s="2304"/>
      <c r="G68" s="2305"/>
      <c r="H68" s="2300"/>
      <c r="I68" s="2309"/>
      <c r="J68" s="2312"/>
      <c r="N68" s="1206"/>
    </row>
    <row r="69" spans="1:14" x14ac:dyDescent="0.2">
      <c r="A69" s="731">
        <v>43920</v>
      </c>
      <c r="B69" s="732">
        <v>20</v>
      </c>
      <c r="C69" s="973">
        <v>41</v>
      </c>
      <c r="D69" s="975">
        <f t="shared" si="5"/>
        <v>0.48780487804878048</v>
      </c>
      <c r="E69" s="579" t="s">
        <v>1363</v>
      </c>
      <c r="F69" s="2304"/>
      <c r="G69" s="2305"/>
      <c r="H69" s="2300"/>
      <c r="I69" s="2309"/>
      <c r="J69" s="2312"/>
      <c r="N69" s="1206"/>
    </row>
    <row r="70" spans="1:14" ht="19.5" customHeight="1" x14ac:dyDescent="0.2">
      <c r="A70" s="731">
        <v>43951</v>
      </c>
      <c r="B70" s="732">
        <v>20</v>
      </c>
      <c r="C70" s="1202">
        <v>31</v>
      </c>
      <c r="D70" s="975">
        <f t="shared" si="5"/>
        <v>0.64516129032258063</v>
      </c>
      <c r="E70" s="579" t="s">
        <v>1357</v>
      </c>
      <c r="F70" s="2304"/>
      <c r="G70" s="2305"/>
      <c r="H70" s="2300"/>
      <c r="I70" s="2309"/>
      <c r="J70" s="2312"/>
      <c r="N70" s="1206"/>
    </row>
    <row r="71" spans="1:14" ht="20.25" customHeight="1" x14ac:dyDescent="0.2">
      <c r="A71" s="731">
        <v>43981</v>
      </c>
      <c r="B71" s="732">
        <v>20</v>
      </c>
      <c r="C71" s="974">
        <v>22</v>
      </c>
      <c r="D71" s="975">
        <f t="shared" si="5"/>
        <v>0.90909090909090906</v>
      </c>
      <c r="E71" s="579" t="s">
        <v>1376</v>
      </c>
      <c r="F71" s="2304"/>
      <c r="G71" s="2305"/>
      <c r="H71" s="2300"/>
      <c r="I71" s="2309"/>
      <c r="J71" s="2312"/>
      <c r="N71" s="1206"/>
    </row>
    <row r="72" spans="1:14" x14ac:dyDescent="0.2">
      <c r="A72" s="731">
        <v>44012</v>
      </c>
      <c r="B72" s="732">
        <v>20</v>
      </c>
      <c r="C72" s="974">
        <v>15</v>
      </c>
      <c r="D72" s="975">
        <f t="shared" si="5"/>
        <v>1.3333333333333333</v>
      </c>
      <c r="E72" s="579" t="s">
        <v>1376</v>
      </c>
      <c r="F72" s="2304"/>
      <c r="G72" s="2305"/>
      <c r="H72" s="2300"/>
      <c r="I72" s="2309"/>
      <c r="J72" s="2312"/>
      <c r="N72" s="1206"/>
    </row>
    <row r="73" spans="1:14" ht="24.75" customHeight="1" x14ac:dyDescent="0.2">
      <c r="A73" s="731">
        <v>44042</v>
      </c>
      <c r="B73" s="732">
        <v>20</v>
      </c>
      <c r="C73" s="974">
        <v>15</v>
      </c>
      <c r="D73" s="975">
        <f t="shared" si="5"/>
        <v>1.3333333333333333</v>
      </c>
      <c r="E73" s="579" t="s">
        <v>1376</v>
      </c>
      <c r="F73" s="2304"/>
      <c r="G73" s="2305"/>
      <c r="H73" s="2300"/>
      <c r="I73" s="2309"/>
      <c r="J73" s="2312"/>
      <c r="N73" s="1206"/>
    </row>
    <row r="74" spans="1:14" x14ac:dyDescent="0.2">
      <c r="A74" s="731">
        <v>44073</v>
      </c>
      <c r="B74" s="732">
        <v>20</v>
      </c>
      <c r="C74" s="974">
        <v>15</v>
      </c>
      <c r="D74" s="975">
        <f t="shared" si="5"/>
        <v>1.3333333333333333</v>
      </c>
      <c r="E74" s="579" t="s">
        <v>1376</v>
      </c>
      <c r="F74" s="2304"/>
      <c r="G74" s="2305"/>
      <c r="H74" s="2300"/>
      <c r="I74" s="2309"/>
      <c r="J74" s="2312"/>
      <c r="N74" s="1206"/>
    </row>
    <row r="75" spans="1:14" x14ac:dyDescent="0.2">
      <c r="A75" s="731">
        <v>44104</v>
      </c>
      <c r="B75" s="732">
        <v>20</v>
      </c>
      <c r="C75" s="974">
        <v>3</v>
      </c>
      <c r="D75" s="975">
        <f t="shared" si="5"/>
        <v>6.666666666666667</v>
      </c>
      <c r="E75" s="579" t="s">
        <v>1376</v>
      </c>
      <c r="F75" s="2304"/>
      <c r="G75" s="2305"/>
      <c r="H75" s="2300"/>
      <c r="I75" s="2309"/>
      <c r="J75" s="2312"/>
      <c r="N75" s="1206"/>
    </row>
    <row r="76" spans="1:14" ht="22.5" customHeight="1" x14ac:dyDescent="0.2">
      <c r="A76" s="731">
        <v>44134</v>
      </c>
      <c r="B76" s="732">
        <v>20</v>
      </c>
      <c r="C76" s="974">
        <v>8</v>
      </c>
      <c r="D76" s="975">
        <f t="shared" si="5"/>
        <v>2.5</v>
      </c>
      <c r="E76" s="579" t="s">
        <v>1376</v>
      </c>
      <c r="F76" s="2304"/>
      <c r="G76" s="2305"/>
      <c r="H76" s="2300"/>
      <c r="I76" s="2309"/>
      <c r="J76" s="2312"/>
      <c r="N76" s="1206"/>
    </row>
    <row r="77" spans="1:14" x14ac:dyDescent="0.2">
      <c r="A77" s="731">
        <v>44165</v>
      </c>
      <c r="B77" s="732">
        <v>20</v>
      </c>
      <c r="C77" s="974">
        <v>4</v>
      </c>
      <c r="D77" s="975">
        <f t="shared" si="5"/>
        <v>5</v>
      </c>
      <c r="E77" s="579" t="s">
        <v>1376</v>
      </c>
      <c r="F77" s="2304"/>
      <c r="G77" s="2305"/>
      <c r="H77" s="2300"/>
      <c r="I77" s="2309"/>
      <c r="J77" s="2312"/>
      <c r="N77" s="1206"/>
    </row>
    <row r="78" spans="1:14" ht="15" customHeight="1" thickBot="1" x14ac:dyDescent="0.25">
      <c r="A78" s="976">
        <v>44195</v>
      </c>
      <c r="B78" s="732">
        <v>20</v>
      </c>
      <c r="C78" s="973">
        <v>44</v>
      </c>
      <c r="D78" s="975">
        <f t="shared" si="5"/>
        <v>0.45454545454545453</v>
      </c>
      <c r="E78" s="579" t="s">
        <v>1363</v>
      </c>
      <c r="F78" s="2306"/>
      <c r="G78" s="2307"/>
      <c r="H78" s="1481"/>
      <c r="I78" s="2310"/>
      <c r="J78" s="2313"/>
      <c r="N78" s="1206"/>
    </row>
    <row r="79" spans="1:14" ht="12.75" customHeight="1" x14ac:dyDescent="0.2">
      <c r="A79" s="731">
        <v>44226</v>
      </c>
      <c r="B79" s="732">
        <v>20</v>
      </c>
      <c r="C79" s="1203">
        <v>9</v>
      </c>
      <c r="D79" s="1198">
        <v>2.2200000000000002</v>
      </c>
      <c r="E79" s="579" t="s">
        <v>1376</v>
      </c>
      <c r="F79" s="2285" t="s">
        <v>1379</v>
      </c>
      <c r="G79" s="2286"/>
      <c r="H79" s="2299" t="s">
        <v>1226</v>
      </c>
      <c r="I79" s="2294">
        <v>44560</v>
      </c>
      <c r="J79" s="2294"/>
      <c r="N79" s="1206"/>
    </row>
    <row r="80" spans="1:14" x14ac:dyDescent="0.2">
      <c r="A80" s="731" t="s">
        <v>1380</v>
      </c>
      <c r="B80" s="732">
        <v>20</v>
      </c>
      <c r="C80" s="1203">
        <v>5</v>
      </c>
      <c r="D80" s="1198">
        <f t="shared" ref="D80:D85" si="6">+B80/C80</f>
        <v>4</v>
      </c>
      <c r="E80" s="579" t="s">
        <v>1376</v>
      </c>
      <c r="F80" s="2287"/>
      <c r="G80" s="2288"/>
      <c r="H80" s="2300"/>
      <c r="I80" s="2295"/>
      <c r="J80" s="2295"/>
      <c r="N80" s="1207"/>
    </row>
    <row r="81" spans="1:14" ht="17.25" customHeight="1" x14ac:dyDescent="0.2">
      <c r="A81" s="731">
        <v>44285</v>
      </c>
      <c r="B81" s="732">
        <v>20</v>
      </c>
      <c r="C81" s="1203">
        <v>10</v>
      </c>
      <c r="D81" s="1198">
        <f t="shared" si="6"/>
        <v>2</v>
      </c>
      <c r="E81" s="579" t="s">
        <v>1376</v>
      </c>
      <c r="F81" s="2287"/>
      <c r="G81" s="2288"/>
      <c r="H81" s="2300"/>
      <c r="I81" s="2295"/>
      <c r="J81" s="2295"/>
      <c r="N81" s="1205"/>
    </row>
    <row r="82" spans="1:14" x14ac:dyDescent="0.2">
      <c r="A82" s="731">
        <v>44316</v>
      </c>
      <c r="B82" s="732">
        <v>20</v>
      </c>
      <c r="C82" s="1203">
        <v>12</v>
      </c>
      <c r="D82" s="1198">
        <f t="shared" si="6"/>
        <v>1.6666666666666667</v>
      </c>
      <c r="E82" s="579" t="s">
        <v>1376</v>
      </c>
      <c r="F82" s="2287"/>
      <c r="G82" s="2288"/>
      <c r="H82" s="2300"/>
      <c r="I82" s="2295"/>
      <c r="J82" s="2295"/>
    </row>
    <row r="83" spans="1:14" x14ac:dyDescent="0.2">
      <c r="A83" s="731">
        <v>44346</v>
      </c>
      <c r="B83" s="732">
        <v>20</v>
      </c>
      <c r="C83" s="1203">
        <v>9</v>
      </c>
      <c r="D83" s="1198">
        <f t="shared" si="6"/>
        <v>2.2222222222222223</v>
      </c>
      <c r="E83" s="579" t="s">
        <v>1376</v>
      </c>
      <c r="F83" s="2287"/>
      <c r="G83" s="2288"/>
      <c r="H83" s="2300"/>
      <c r="I83" s="2295"/>
      <c r="J83" s="2295"/>
    </row>
    <row r="84" spans="1:14" x14ac:dyDescent="0.2">
      <c r="A84" s="731">
        <v>44377</v>
      </c>
      <c r="B84" s="732">
        <v>20</v>
      </c>
      <c r="C84" s="1203">
        <v>17</v>
      </c>
      <c r="D84" s="1198">
        <f t="shared" si="6"/>
        <v>1.1764705882352942</v>
      </c>
      <c r="E84" s="579" t="s">
        <v>1376</v>
      </c>
      <c r="F84" s="2287"/>
      <c r="G84" s="2288"/>
      <c r="H84" s="2300"/>
      <c r="I84" s="2295"/>
      <c r="J84" s="2295"/>
    </row>
    <row r="85" spans="1:14" x14ac:dyDescent="0.2">
      <c r="A85" s="731">
        <v>44407</v>
      </c>
      <c r="B85" s="732">
        <v>20</v>
      </c>
      <c r="C85" s="1203">
        <v>10</v>
      </c>
      <c r="D85" s="1198">
        <f t="shared" si="6"/>
        <v>2</v>
      </c>
      <c r="E85" s="579" t="s">
        <v>1376</v>
      </c>
      <c r="F85" s="2287"/>
      <c r="G85" s="2288"/>
      <c r="H85" s="2300"/>
      <c r="I85" s="2295"/>
      <c r="J85" s="2295"/>
    </row>
    <row r="86" spans="1:14" x14ac:dyDescent="0.2">
      <c r="A86" s="731">
        <v>44438</v>
      </c>
      <c r="B86" s="732">
        <v>20</v>
      </c>
      <c r="C86" s="1203">
        <v>10</v>
      </c>
      <c r="D86" s="1198">
        <f>+B86/C86</f>
        <v>2</v>
      </c>
      <c r="E86" s="579" t="s">
        <v>1376</v>
      </c>
      <c r="F86" s="2287"/>
      <c r="G86" s="2288"/>
      <c r="H86" s="2300"/>
      <c r="I86" s="2295"/>
      <c r="J86" s="2295"/>
    </row>
    <row r="87" spans="1:14" x14ac:dyDescent="0.2">
      <c r="A87" s="731">
        <v>44469</v>
      </c>
      <c r="B87" s="732">
        <v>20</v>
      </c>
      <c r="C87" s="1204">
        <v>9</v>
      </c>
      <c r="D87" s="1198">
        <f>+B87/C87</f>
        <v>2.2222222222222223</v>
      </c>
      <c r="E87" s="579" t="s">
        <v>1376</v>
      </c>
      <c r="F87" s="2287"/>
      <c r="G87" s="2288"/>
      <c r="H87" s="2300"/>
      <c r="I87" s="2295"/>
      <c r="J87" s="2295"/>
    </row>
    <row r="88" spans="1:14" x14ac:dyDescent="0.2">
      <c r="A88" s="731">
        <v>44499</v>
      </c>
      <c r="B88" s="732">
        <v>20</v>
      </c>
      <c r="C88" s="1204">
        <v>5</v>
      </c>
      <c r="D88" s="1198">
        <f>+B88/C88</f>
        <v>4</v>
      </c>
      <c r="E88" s="579" t="s">
        <v>1376</v>
      </c>
      <c r="F88" s="2287"/>
      <c r="G88" s="2288"/>
      <c r="H88" s="2300"/>
      <c r="I88" s="2295"/>
      <c r="J88" s="2295"/>
    </row>
    <row r="89" spans="1:14" x14ac:dyDescent="0.2">
      <c r="A89" s="731">
        <v>44530</v>
      </c>
      <c r="B89" s="732">
        <v>20</v>
      </c>
      <c r="C89" s="1204">
        <v>6</v>
      </c>
      <c r="D89" s="1198">
        <f>+B89/C89</f>
        <v>3.3333333333333335</v>
      </c>
      <c r="E89" s="579" t="s">
        <v>1376</v>
      </c>
      <c r="F89" s="2287"/>
      <c r="G89" s="2288"/>
      <c r="H89" s="2300"/>
      <c r="I89" s="2295"/>
      <c r="J89" s="2295"/>
    </row>
    <row r="90" spans="1:14" x14ac:dyDescent="0.2">
      <c r="A90" s="731">
        <v>44560</v>
      </c>
      <c r="B90" s="732">
        <v>20</v>
      </c>
      <c r="C90" s="1204">
        <v>8</v>
      </c>
      <c r="D90" s="1198">
        <f>+B90/C90</f>
        <v>2.5</v>
      </c>
      <c r="E90" s="579" t="s">
        <v>1376</v>
      </c>
      <c r="F90" s="2297"/>
      <c r="G90" s="2298"/>
      <c r="H90" s="1481"/>
      <c r="I90" s="2301"/>
      <c r="J90" s="2301"/>
    </row>
  </sheetData>
  <mergeCells count="63">
    <mergeCell ref="A23:J23"/>
    <mergeCell ref="A17:J17"/>
    <mergeCell ref="B20:J20"/>
    <mergeCell ref="B21:J21"/>
    <mergeCell ref="A19:J19"/>
    <mergeCell ref="A20:A22"/>
    <mergeCell ref="B22:J22"/>
    <mergeCell ref="B13:F13"/>
    <mergeCell ref="H13:J13"/>
    <mergeCell ref="A14:A16"/>
    <mergeCell ref="B14:D16"/>
    <mergeCell ref="E14:E16"/>
    <mergeCell ref="F14:F16"/>
    <mergeCell ref="G14:G16"/>
    <mergeCell ref="H14:J14"/>
    <mergeCell ref="H15:J15"/>
    <mergeCell ref="H16:J16"/>
    <mergeCell ref="B10:F10"/>
    <mergeCell ref="H10:J10"/>
    <mergeCell ref="B11:F11"/>
    <mergeCell ref="H11:J11"/>
    <mergeCell ref="B12:F12"/>
    <mergeCell ref="H12:J12"/>
    <mergeCell ref="B9:F9"/>
    <mergeCell ref="H9:J9"/>
    <mergeCell ref="A1:J1"/>
    <mergeCell ref="A2:A4"/>
    <mergeCell ref="B2:J2"/>
    <mergeCell ref="B3:J3"/>
    <mergeCell ref="B4:J4"/>
    <mergeCell ref="A5:J5"/>
    <mergeCell ref="A6:A7"/>
    <mergeCell ref="B6:D7"/>
    <mergeCell ref="E6:E7"/>
    <mergeCell ref="F6:H7"/>
    <mergeCell ref="A8:J8"/>
    <mergeCell ref="F42:G42"/>
    <mergeCell ref="F43:G54"/>
    <mergeCell ref="F28:G28"/>
    <mergeCell ref="F29:G29"/>
    <mergeCell ref="F24:G24"/>
    <mergeCell ref="F25:G25"/>
    <mergeCell ref="F26:G26"/>
    <mergeCell ref="F27:G27"/>
    <mergeCell ref="F30:G41"/>
    <mergeCell ref="I43:I54"/>
    <mergeCell ref="H67:H78"/>
    <mergeCell ref="I67:I78"/>
    <mergeCell ref="J67:J78"/>
    <mergeCell ref="H30:H41"/>
    <mergeCell ref="I30:I41"/>
    <mergeCell ref="J30:J41"/>
    <mergeCell ref="J43:J54"/>
    <mergeCell ref="H43:H54"/>
    <mergeCell ref="F55:G66"/>
    <mergeCell ref="H55:H66"/>
    <mergeCell ref="I55:I66"/>
    <mergeCell ref="J55:J66"/>
    <mergeCell ref="F79:G90"/>
    <mergeCell ref="H79:H90"/>
    <mergeCell ref="I79:I90"/>
    <mergeCell ref="J79:J90"/>
    <mergeCell ref="F67:G78"/>
  </mergeCells>
  <dataValidations count="4">
    <dataValidation type="list" allowBlank="1" showInputMessage="1" showErrorMessage="1" errorTitle="Seleccione un valor de la lista" sqref="J7" xr:uid="{00000000-0002-0000-2800-000000000000}">
      <formula1>$K$1:$K$2</formula1>
    </dataValidation>
    <dataValidation allowBlank="1" showInputMessage="1" showErrorMessage="1" errorTitle="Seleccionar un valor de la lista" sqref="E26:E28 E30:E41 E43:E90" xr:uid="{00000000-0002-0000-2800-000001000000}"/>
    <dataValidation type="list" allowBlank="1" showInputMessage="1" showErrorMessage="1" sqref="J25:J29" xr:uid="{00000000-0002-0000-2800-000002000000}">
      <formula1>$L$1:$L$4</formula1>
    </dataValidation>
    <dataValidation type="list" allowBlank="1" showInputMessage="1" showErrorMessage="1" errorTitle="Seleccione un valor de la lista" sqref="J6" xr:uid="{00000000-0002-0000-2800-000003000000}"/>
  </dataValidations>
  <pageMargins left="0.7" right="0.7" top="0.75" bottom="0.75" header="0.3" footer="0.3"/>
  <pageSetup paperSize="9" orientation="portrait" r:id="rId1"/>
  <drawing r:id="rId2"/>
  <legacyDrawing r:id="rId3"/>
</worksheet>
</file>

<file path=xl/worksheets/sheet4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FF0000"/>
  </sheetPr>
  <dimension ref="A1:R49"/>
  <sheetViews>
    <sheetView workbookViewId="0">
      <selection activeCell="R49" sqref="R49"/>
    </sheetView>
  </sheetViews>
  <sheetFormatPr baseColWidth="10" defaultColWidth="16.5703125" defaultRowHeight="12.75" x14ac:dyDescent="0.2"/>
  <cols>
    <col min="1" max="1" width="12.5703125" style="235" customWidth="1"/>
    <col min="2" max="4" width="10.7109375" style="235" customWidth="1"/>
    <col min="5" max="5" width="26" style="235" customWidth="1"/>
    <col min="6" max="7" width="10.7109375" style="235" customWidth="1"/>
    <col min="8" max="8" width="12.140625" style="235" customWidth="1"/>
    <col min="9" max="10" width="10.7109375" style="235" customWidth="1"/>
    <col min="11" max="16384" width="16.5703125" style="235"/>
  </cols>
  <sheetData>
    <row r="1" spans="1:18" customFormat="1" x14ac:dyDescent="0.2">
      <c r="A1" s="2186"/>
      <c r="B1" s="1662"/>
      <c r="C1" s="1662"/>
      <c r="D1" s="1662"/>
      <c r="E1" s="1662"/>
      <c r="F1" s="1662"/>
      <c r="G1" s="1662"/>
      <c r="H1" s="1662"/>
      <c r="I1" s="1662"/>
      <c r="J1" s="1663"/>
      <c r="N1" s="1350"/>
    </row>
    <row r="2" spans="1:18" customFormat="1" ht="23.45" customHeight="1" x14ac:dyDescent="0.2">
      <c r="A2" s="2182"/>
      <c r="B2" s="1618" t="s">
        <v>378</v>
      </c>
      <c r="C2" s="1618"/>
      <c r="D2" s="1618"/>
      <c r="E2" s="1618"/>
      <c r="F2" s="1618"/>
      <c r="G2" s="1618"/>
      <c r="H2" s="1618"/>
      <c r="I2" s="1618"/>
      <c r="J2" s="1618"/>
      <c r="N2" s="1350"/>
    </row>
    <row r="3" spans="1:18" customFormat="1" ht="23.45" customHeight="1" x14ac:dyDescent="0.2">
      <c r="A3" s="2182"/>
      <c r="B3" s="1619" t="s">
        <v>1176</v>
      </c>
      <c r="C3" s="1619"/>
      <c r="D3" s="1619"/>
      <c r="E3" s="1619"/>
      <c r="F3" s="1619"/>
      <c r="G3" s="1619"/>
      <c r="H3" s="1619"/>
      <c r="I3" s="1619"/>
      <c r="J3" s="1619"/>
      <c r="N3" s="1350"/>
    </row>
    <row r="4" spans="1:18" customFormat="1" ht="23.45" customHeight="1" x14ac:dyDescent="0.2">
      <c r="A4" s="2182"/>
      <c r="B4" s="1619" t="s">
        <v>380</v>
      </c>
      <c r="C4" s="1619"/>
      <c r="D4" s="1619"/>
      <c r="E4" s="1619"/>
      <c r="F4" s="1619"/>
      <c r="G4" s="1619"/>
      <c r="H4" s="1619"/>
      <c r="I4" s="1619"/>
      <c r="J4" s="1619"/>
    </row>
    <row r="5" spans="1:18" customFormat="1" ht="15.75" customHeight="1" x14ac:dyDescent="0.2">
      <c r="A5" s="1655" t="s">
        <v>381</v>
      </c>
      <c r="B5" s="1656"/>
      <c r="C5" s="1656"/>
      <c r="D5" s="1656"/>
      <c r="E5" s="1656"/>
      <c r="F5" s="1656"/>
      <c r="G5" s="1656"/>
      <c r="H5" s="1656"/>
      <c r="I5" s="1656"/>
      <c r="J5" s="1657"/>
    </row>
    <row r="6" spans="1:18" ht="27" customHeight="1" x14ac:dyDescent="0.2">
      <c r="A6" s="1645" t="s">
        <v>342</v>
      </c>
      <c r="B6" s="1647" t="s">
        <v>295</v>
      </c>
      <c r="C6" s="1648"/>
      <c r="D6" s="1649"/>
      <c r="E6" s="1653" t="s">
        <v>343</v>
      </c>
      <c r="F6" s="1647" t="s">
        <v>1381</v>
      </c>
      <c r="G6" s="1648"/>
      <c r="H6" s="1649"/>
      <c r="I6" s="223" t="s">
        <v>382</v>
      </c>
      <c r="J6" s="224" t="s">
        <v>383</v>
      </c>
    </row>
    <row r="7" spans="1:18" ht="34.5" customHeight="1" x14ac:dyDescent="0.2">
      <c r="A7" s="1646"/>
      <c r="B7" s="1650"/>
      <c r="C7" s="1651"/>
      <c r="D7" s="1652"/>
      <c r="E7" s="1654"/>
      <c r="F7" s="1650"/>
      <c r="G7" s="1651"/>
      <c r="H7" s="1652"/>
      <c r="I7" s="221" t="s">
        <v>384</v>
      </c>
      <c r="J7" s="225" t="s">
        <v>385</v>
      </c>
    </row>
    <row r="8" spans="1:18" x14ac:dyDescent="0.2">
      <c r="A8" s="2233"/>
      <c r="B8" s="2234"/>
      <c r="C8" s="2234"/>
      <c r="D8" s="2234"/>
      <c r="E8" s="2234"/>
      <c r="F8" s="2234"/>
      <c r="G8" s="2234"/>
      <c r="H8" s="2234"/>
      <c r="I8" s="2234"/>
      <c r="J8" s="2235"/>
    </row>
    <row r="9" spans="1:18" ht="113.25" customHeight="1" x14ac:dyDescent="0.2">
      <c r="A9" s="222" t="s">
        <v>386</v>
      </c>
      <c r="B9" s="1578" t="s">
        <v>1382</v>
      </c>
      <c r="C9" s="2185"/>
      <c r="D9" s="2185"/>
      <c r="E9" s="2185"/>
      <c r="F9" s="1579"/>
      <c r="G9" s="223" t="s">
        <v>387</v>
      </c>
      <c r="H9" s="2230" t="s">
        <v>1383</v>
      </c>
      <c r="I9" s="2231"/>
      <c r="J9" s="2232"/>
    </row>
    <row r="10" spans="1:18" ht="79.5" customHeight="1" x14ac:dyDescent="0.2">
      <c r="A10" s="222" t="s">
        <v>388</v>
      </c>
      <c r="B10" s="1578" t="s">
        <v>1384</v>
      </c>
      <c r="C10" s="2185"/>
      <c r="D10" s="2185"/>
      <c r="E10" s="2185"/>
      <c r="F10" s="1579"/>
      <c r="G10" s="223" t="s">
        <v>389</v>
      </c>
      <c r="H10" s="2230" t="s">
        <v>1385</v>
      </c>
      <c r="I10" s="2231"/>
      <c r="J10" s="2232"/>
    </row>
    <row r="11" spans="1:18" ht="160.5" customHeight="1" x14ac:dyDescent="0.2">
      <c r="A11" s="222" t="s">
        <v>390</v>
      </c>
      <c r="B11" s="1578" t="s">
        <v>1386</v>
      </c>
      <c r="C11" s="2185"/>
      <c r="D11" s="2185"/>
      <c r="E11" s="2185"/>
      <c r="F11" s="1579"/>
      <c r="G11" s="223" t="s">
        <v>391</v>
      </c>
      <c r="H11" s="1578" t="s">
        <v>1350</v>
      </c>
      <c r="I11" s="2185"/>
      <c r="J11" s="2236"/>
    </row>
    <row r="12" spans="1:18" ht="55.5" customHeight="1" x14ac:dyDescent="0.2">
      <c r="A12" s="222" t="s">
        <v>392</v>
      </c>
      <c r="B12" s="1578" t="s">
        <v>1182</v>
      </c>
      <c r="C12" s="2185"/>
      <c r="D12" s="2185"/>
      <c r="E12" s="2185"/>
      <c r="F12" s="1579"/>
      <c r="G12" s="223" t="s">
        <v>393</v>
      </c>
      <c r="H12" s="1582" t="s">
        <v>1100</v>
      </c>
      <c r="I12" s="1582"/>
      <c r="J12" s="2193"/>
    </row>
    <row r="13" spans="1:18" ht="55.5" customHeight="1" x14ac:dyDescent="0.2">
      <c r="A13" s="222" t="s">
        <v>394</v>
      </c>
      <c r="B13" s="1578" t="s">
        <v>1184</v>
      </c>
      <c r="C13" s="2185"/>
      <c r="D13" s="2185"/>
      <c r="E13" s="2185"/>
      <c r="F13" s="1579"/>
      <c r="G13" s="223" t="s">
        <v>395</v>
      </c>
      <c r="H13" s="1582" t="s">
        <v>1185</v>
      </c>
      <c r="I13" s="1582"/>
      <c r="J13" s="2193"/>
    </row>
    <row r="14" spans="1:18" customFormat="1" ht="15.75" x14ac:dyDescent="0.2">
      <c r="A14" s="1645" t="s">
        <v>396</v>
      </c>
      <c r="B14" s="2317">
        <v>83</v>
      </c>
      <c r="C14" s="2318"/>
      <c r="D14" s="2319"/>
      <c r="E14" s="1653" t="s">
        <v>397</v>
      </c>
      <c r="F14" s="2336">
        <v>30</v>
      </c>
      <c r="G14" s="1653" t="s">
        <v>398</v>
      </c>
      <c r="H14" s="2203" t="s">
        <v>1387</v>
      </c>
      <c r="I14" s="2204"/>
      <c r="J14" s="2205"/>
      <c r="P14" s="5"/>
      <c r="Q14" s="5"/>
      <c r="R14" s="5"/>
    </row>
    <row r="15" spans="1:18" customFormat="1" ht="15.75" x14ac:dyDescent="0.2">
      <c r="A15" s="1763"/>
      <c r="B15" s="2320"/>
      <c r="C15" s="2321"/>
      <c r="D15" s="2322"/>
      <c r="E15" s="1724"/>
      <c r="F15" s="2337"/>
      <c r="G15" s="1724"/>
      <c r="H15" s="2206" t="s">
        <v>1388</v>
      </c>
      <c r="I15" s="2207"/>
      <c r="J15" s="2208"/>
      <c r="P15" s="5"/>
      <c r="Q15" s="5"/>
      <c r="R15" s="5"/>
    </row>
    <row r="16" spans="1:18" customFormat="1" ht="16.5" thickBot="1" x14ac:dyDescent="0.25">
      <c r="A16" s="1764"/>
      <c r="B16" s="2323"/>
      <c r="C16" s="2324"/>
      <c r="D16" s="2325"/>
      <c r="E16" s="1753"/>
      <c r="F16" s="2338"/>
      <c r="G16" s="1753"/>
      <c r="H16" s="2209" t="s">
        <v>1389</v>
      </c>
      <c r="I16" s="2210"/>
      <c r="J16" s="2211"/>
      <c r="P16" s="5"/>
      <c r="Q16" s="5"/>
      <c r="R16" s="5"/>
    </row>
    <row r="17" spans="1:10" customFormat="1" ht="13.5" thickBot="1" x14ac:dyDescent="0.25">
      <c r="A17" s="2213"/>
      <c r="B17" s="2214"/>
      <c r="C17" s="2214"/>
      <c r="D17" s="2214"/>
      <c r="E17" s="2214"/>
      <c r="F17" s="2214"/>
      <c r="G17" s="2214"/>
      <c r="H17" s="2214"/>
      <c r="I17" s="2214"/>
      <c r="J17" s="2215"/>
    </row>
    <row r="18" spans="1:10" customFormat="1" x14ac:dyDescent="0.2">
      <c r="A18" s="2186"/>
      <c r="B18" s="1662"/>
      <c r="C18" s="1662"/>
      <c r="D18" s="1662"/>
      <c r="E18" s="1662"/>
      <c r="F18" s="1662"/>
      <c r="G18" s="1662"/>
      <c r="H18" s="1662"/>
      <c r="I18" s="1662"/>
      <c r="J18" s="1663"/>
    </row>
    <row r="19" spans="1:10" customFormat="1" ht="27.75" customHeight="1" x14ac:dyDescent="0.2">
      <c r="A19" s="2182"/>
      <c r="B19" s="1618" t="s">
        <v>378</v>
      </c>
      <c r="C19" s="1618"/>
      <c r="D19" s="1618"/>
      <c r="E19" s="1618"/>
      <c r="F19" s="1618"/>
      <c r="G19" s="1618"/>
      <c r="H19" s="1618"/>
      <c r="I19" s="1618"/>
      <c r="J19" s="1618"/>
    </row>
    <row r="20" spans="1:10" customFormat="1" ht="30" customHeight="1" x14ac:dyDescent="0.2">
      <c r="A20" s="2182"/>
      <c r="B20" s="1619" t="s">
        <v>1176</v>
      </c>
      <c r="C20" s="1619"/>
      <c r="D20" s="1619"/>
      <c r="E20" s="1619"/>
      <c r="F20" s="1619"/>
      <c r="G20" s="1619"/>
      <c r="H20" s="1619"/>
      <c r="I20" s="1619"/>
      <c r="J20" s="1619"/>
    </row>
    <row r="21" spans="1:10" customFormat="1" ht="27" customHeight="1" thickBot="1" x14ac:dyDescent="0.25">
      <c r="A21" s="2182"/>
      <c r="B21" s="1619" t="s">
        <v>380</v>
      </c>
      <c r="C21" s="1619"/>
      <c r="D21" s="1619"/>
      <c r="E21" s="1619"/>
      <c r="F21" s="1619"/>
      <c r="G21" s="1619"/>
      <c r="H21" s="1619"/>
      <c r="I21" s="1619"/>
      <c r="J21" s="1619"/>
    </row>
    <row r="22" spans="1:10" customFormat="1" ht="15.75" customHeight="1" thickBot="1" x14ac:dyDescent="0.25">
      <c r="A22" s="1620" t="s">
        <v>402</v>
      </c>
      <c r="B22" s="1621"/>
      <c r="C22" s="1621"/>
      <c r="D22" s="1621"/>
      <c r="E22" s="1621"/>
      <c r="F22" s="1621"/>
      <c r="G22" s="1621"/>
      <c r="H22" s="1621"/>
      <c r="I22" s="1621"/>
      <c r="J22" s="1622"/>
    </row>
    <row r="23" spans="1:10" ht="30" customHeight="1" x14ac:dyDescent="0.2">
      <c r="A23" s="222" t="s">
        <v>403</v>
      </c>
      <c r="B23" s="227" t="s">
        <v>397</v>
      </c>
      <c r="C23" s="227" t="s">
        <v>404</v>
      </c>
      <c r="D23" s="223" t="s">
        <v>405</v>
      </c>
      <c r="E23" s="223" t="s">
        <v>406</v>
      </c>
      <c r="F23" s="1634" t="s">
        <v>407</v>
      </c>
      <c r="G23" s="2022"/>
      <c r="H23" s="223" t="s">
        <v>665</v>
      </c>
      <c r="I23" s="223" t="s">
        <v>666</v>
      </c>
      <c r="J23" s="228" t="s">
        <v>667</v>
      </c>
    </row>
    <row r="24" spans="1:10" ht="143.25" customHeight="1" x14ac:dyDescent="0.2">
      <c r="A24" s="132">
        <v>2014</v>
      </c>
      <c r="B24" s="236">
        <v>60</v>
      </c>
      <c r="C24" s="748">
        <v>45</v>
      </c>
      <c r="D24" s="1001">
        <v>1.25</v>
      </c>
      <c r="E24" s="579" t="s">
        <v>1390</v>
      </c>
      <c r="F24" s="1582" t="s">
        <v>1391</v>
      </c>
      <c r="G24" s="1482"/>
      <c r="H24" s="132" t="s">
        <v>1226</v>
      </c>
      <c r="I24" s="132"/>
      <c r="J24" s="132"/>
    </row>
    <row r="25" spans="1:10" ht="91.5" customHeight="1" x14ac:dyDescent="0.2">
      <c r="A25" s="132">
        <v>2015</v>
      </c>
      <c r="B25" s="236">
        <v>60</v>
      </c>
      <c r="C25" s="748">
        <v>48</v>
      </c>
      <c r="D25" s="1001">
        <v>1.27</v>
      </c>
      <c r="E25" s="226" t="s">
        <v>1246</v>
      </c>
      <c r="F25" s="1582" t="s">
        <v>1392</v>
      </c>
      <c r="G25" s="1482"/>
      <c r="H25" s="132" t="s">
        <v>1226</v>
      </c>
      <c r="I25" s="132"/>
      <c r="J25" s="132"/>
    </row>
    <row r="26" spans="1:10" ht="255" x14ac:dyDescent="0.2">
      <c r="A26" s="132">
        <v>2016</v>
      </c>
      <c r="B26" s="236">
        <v>60</v>
      </c>
      <c r="C26" s="748">
        <v>59.75</v>
      </c>
      <c r="D26" s="1001">
        <v>1</v>
      </c>
      <c r="E26" s="579" t="s">
        <v>1393</v>
      </c>
      <c r="F26" s="1582" t="s">
        <v>1394</v>
      </c>
      <c r="G26" s="1482"/>
      <c r="H26" s="132" t="s">
        <v>1226</v>
      </c>
      <c r="I26" s="132"/>
      <c r="J26" s="132"/>
    </row>
    <row r="27" spans="1:10" ht="13.5" thickBot="1" x14ac:dyDescent="0.25"/>
    <row r="28" spans="1:10" ht="38.25" x14ac:dyDescent="0.2">
      <c r="A28" s="738" t="s">
        <v>1283</v>
      </c>
      <c r="B28" s="739" t="s">
        <v>1395</v>
      </c>
      <c r="C28" s="739" t="s">
        <v>1396</v>
      </c>
      <c r="D28" s="736" t="s">
        <v>1286</v>
      </c>
      <c r="E28" s="736" t="s">
        <v>406</v>
      </c>
      <c r="F28" s="2339" t="s">
        <v>407</v>
      </c>
      <c r="G28" s="2340"/>
      <c r="H28" s="745" t="s">
        <v>665</v>
      </c>
      <c r="I28" s="737" t="s">
        <v>666</v>
      </c>
      <c r="J28" s="736" t="s">
        <v>667</v>
      </c>
    </row>
    <row r="29" spans="1:10" ht="344.25" x14ac:dyDescent="0.2">
      <c r="A29" s="740" t="s">
        <v>1397</v>
      </c>
      <c r="B29" s="741">
        <v>98</v>
      </c>
      <c r="C29" s="743">
        <v>3873</v>
      </c>
      <c r="D29" s="1403">
        <v>39.520408163265309</v>
      </c>
      <c r="E29" s="742" t="s">
        <v>1398</v>
      </c>
      <c r="F29" s="2334" t="s">
        <v>1295</v>
      </c>
      <c r="G29" s="2335"/>
      <c r="H29" s="746" t="s">
        <v>1226</v>
      </c>
      <c r="I29" s="747"/>
      <c r="J29" s="740"/>
    </row>
    <row r="30" spans="1:10" ht="344.25" x14ac:dyDescent="0.2">
      <c r="A30" s="740" t="s">
        <v>1399</v>
      </c>
      <c r="B30" s="741">
        <v>83</v>
      </c>
      <c r="C30" s="743">
        <v>2836</v>
      </c>
      <c r="D30" s="1403">
        <v>34.168674698795179</v>
      </c>
      <c r="E30" s="742" t="s">
        <v>1400</v>
      </c>
      <c r="F30" s="2334" t="s">
        <v>1295</v>
      </c>
      <c r="G30" s="2335"/>
      <c r="H30" s="746" t="s">
        <v>1226</v>
      </c>
      <c r="I30" s="744"/>
      <c r="J30" s="740"/>
    </row>
    <row r="31" spans="1:10" ht="344.25" x14ac:dyDescent="0.2">
      <c r="A31" s="740" t="s">
        <v>1401</v>
      </c>
      <c r="B31" s="741">
        <v>13</v>
      </c>
      <c r="C31" s="743">
        <v>701</v>
      </c>
      <c r="D31" s="1404">
        <v>53.92307692307692</v>
      </c>
      <c r="E31" s="742" t="s">
        <v>1402</v>
      </c>
      <c r="F31" s="2334" t="s">
        <v>1295</v>
      </c>
      <c r="G31" s="2335"/>
      <c r="H31" s="746" t="s">
        <v>1226</v>
      </c>
      <c r="I31" s="740"/>
      <c r="J31" s="740"/>
    </row>
    <row r="32" spans="1:10" ht="344.25" x14ac:dyDescent="0.2">
      <c r="A32" s="740" t="s">
        <v>1403</v>
      </c>
      <c r="B32" s="741">
        <v>13</v>
      </c>
      <c r="C32" s="743">
        <v>558</v>
      </c>
      <c r="D32" s="1404">
        <v>42.92307692307692</v>
      </c>
      <c r="E32" s="742" t="s">
        <v>1404</v>
      </c>
      <c r="F32" s="2334" t="s">
        <v>1295</v>
      </c>
      <c r="G32" s="2335"/>
      <c r="H32" s="746" t="s">
        <v>1226</v>
      </c>
      <c r="I32" s="740"/>
      <c r="J32" s="740"/>
    </row>
    <row r="33" spans="1:10" ht="344.25" x14ac:dyDescent="0.2">
      <c r="A33" s="740" t="s">
        <v>541</v>
      </c>
      <c r="B33" s="741">
        <v>209</v>
      </c>
      <c r="C33" s="743">
        <v>7998</v>
      </c>
      <c r="D33" s="1403">
        <v>38.267942583732058</v>
      </c>
      <c r="E33" s="742" t="s">
        <v>1405</v>
      </c>
      <c r="F33" s="2334" t="s">
        <v>1295</v>
      </c>
      <c r="G33" s="2335"/>
      <c r="H33" s="746" t="s">
        <v>1226</v>
      </c>
      <c r="I33" s="740"/>
      <c r="J33" s="740"/>
    </row>
    <row r="34" spans="1:10" ht="111" customHeight="1" x14ac:dyDescent="0.2">
      <c r="A34" s="232">
        <v>43189</v>
      </c>
      <c r="B34" s="132">
        <v>60</v>
      </c>
      <c r="C34" s="874">
        <v>74</v>
      </c>
      <c r="D34" s="132">
        <v>43</v>
      </c>
      <c r="E34" s="132" t="s">
        <v>1406</v>
      </c>
      <c r="F34" s="1750" t="s">
        <v>1407</v>
      </c>
      <c r="G34" s="1751"/>
      <c r="H34" s="132" t="s">
        <v>1226</v>
      </c>
      <c r="I34" s="132"/>
      <c r="J34" s="132"/>
    </row>
    <row r="35" spans="1:10" ht="145.5" customHeight="1" x14ac:dyDescent="0.2">
      <c r="A35" s="232">
        <v>43281</v>
      </c>
      <c r="B35" s="132">
        <v>60</v>
      </c>
      <c r="C35" s="874">
        <v>82</v>
      </c>
      <c r="D35" s="132">
        <v>30</v>
      </c>
      <c r="E35" s="132" t="s">
        <v>1408</v>
      </c>
      <c r="F35" s="1750" t="s">
        <v>1409</v>
      </c>
      <c r="G35" s="1751"/>
      <c r="H35" s="132" t="s">
        <v>1226</v>
      </c>
      <c r="I35" s="132"/>
      <c r="J35" s="132"/>
    </row>
    <row r="36" spans="1:10" ht="88.5" customHeight="1" x14ac:dyDescent="0.2">
      <c r="A36" s="232">
        <v>43373</v>
      </c>
      <c r="B36" s="132">
        <v>60</v>
      </c>
      <c r="C36" s="14">
        <v>36</v>
      </c>
      <c r="D36" s="442">
        <v>100</v>
      </c>
      <c r="E36" s="132" t="s">
        <v>1410</v>
      </c>
      <c r="F36" s="1750" t="s">
        <v>1411</v>
      </c>
      <c r="G36" s="1751"/>
      <c r="H36" s="132" t="s">
        <v>1226</v>
      </c>
      <c r="I36" s="132"/>
      <c r="J36" s="132"/>
    </row>
    <row r="37" spans="1:10" ht="88.5" customHeight="1" x14ac:dyDescent="0.2">
      <c r="A37" s="232">
        <v>43464</v>
      </c>
      <c r="B37" s="132">
        <v>60</v>
      </c>
      <c r="C37" s="1405">
        <v>87</v>
      </c>
      <c r="D37" s="573">
        <v>22</v>
      </c>
      <c r="E37" s="132" t="s">
        <v>1412</v>
      </c>
      <c r="F37" s="1750" t="s">
        <v>1413</v>
      </c>
      <c r="G37" s="1751"/>
      <c r="H37" s="132" t="s">
        <v>1226</v>
      </c>
      <c r="I37" s="132"/>
      <c r="J37" s="132"/>
    </row>
    <row r="38" spans="1:10" ht="63.75" x14ac:dyDescent="0.2">
      <c r="A38" s="232">
        <v>43554</v>
      </c>
      <c r="B38" s="236">
        <v>60</v>
      </c>
      <c r="C38" s="748">
        <v>86</v>
      </c>
      <c r="D38" s="1001">
        <v>0.69</v>
      </c>
      <c r="E38" s="579" t="s">
        <v>1406</v>
      </c>
      <c r="F38" s="2327" t="s">
        <v>1414</v>
      </c>
      <c r="G38" s="2328"/>
      <c r="H38" s="1483" t="s">
        <v>1226</v>
      </c>
      <c r="I38" s="1483" t="s">
        <v>1415</v>
      </c>
      <c r="J38" s="1483"/>
    </row>
    <row r="39" spans="1:10" ht="76.5" x14ac:dyDescent="0.2">
      <c r="A39" s="232">
        <v>43646</v>
      </c>
      <c r="B39" s="236">
        <v>60</v>
      </c>
      <c r="C39" s="748">
        <v>76</v>
      </c>
      <c r="D39" s="1001">
        <v>0.78</v>
      </c>
      <c r="E39" s="226" t="s">
        <v>1416</v>
      </c>
      <c r="F39" s="2329"/>
      <c r="G39" s="2330"/>
      <c r="H39" s="2300"/>
      <c r="I39" s="2300"/>
      <c r="J39" s="2300"/>
    </row>
    <row r="40" spans="1:10" ht="38.25" customHeight="1" x14ac:dyDescent="0.2">
      <c r="A40" s="232">
        <v>43738</v>
      </c>
      <c r="B40" s="236">
        <v>60</v>
      </c>
      <c r="C40" s="1002">
        <v>35</v>
      </c>
      <c r="D40" s="1001">
        <v>1.71</v>
      </c>
      <c r="E40" s="579" t="s">
        <v>1417</v>
      </c>
      <c r="F40" s="2329"/>
      <c r="G40" s="2330"/>
      <c r="H40" s="2300"/>
      <c r="I40" s="2300"/>
      <c r="J40" s="2300"/>
    </row>
    <row r="41" spans="1:10" ht="66" customHeight="1" x14ac:dyDescent="0.2">
      <c r="A41" s="232">
        <v>43829</v>
      </c>
      <c r="B41" s="236">
        <v>60</v>
      </c>
      <c r="C41" s="1003">
        <v>24</v>
      </c>
      <c r="D41" s="1001">
        <v>2.5</v>
      </c>
      <c r="E41" s="579" t="s">
        <v>1418</v>
      </c>
      <c r="F41" s="2331"/>
      <c r="G41" s="2332"/>
      <c r="H41" s="1481"/>
      <c r="I41" s="1481"/>
      <c r="J41" s="1481"/>
    </row>
    <row r="42" spans="1:10" ht="63.75" x14ac:dyDescent="0.2">
      <c r="A42" s="232">
        <v>43920</v>
      </c>
      <c r="B42" s="236">
        <v>60</v>
      </c>
      <c r="C42" s="1090">
        <v>60</v>
      </c>
      <c r="D42" s="1001">
        <v>1</v>
      </c>
      <c r="E42" s="579" t="s">
        <v>1406</v>
      </c>
      <c r="F42" s="1482" t="s">
        <v>1419</v>
      </c>
      <c r="G42" s="1482"/>
      <c r="H42" s="1482" t="s">
        <v>1226</v>
      </c>
      <c r="I42" s="1482" t="s">
        <v>1420</v>
      </c>
      <c r="J42" s="1482"/>
    </row>
    <row r="43" spans="1:10" ht="51" x14ac:dyDescent="0.2">
      <c r="A43" s="232">
        <v>44012</v>
      </c>
      <c r="B43" s="236">
        <v>60</v>
      </c>
      <c r="C43" s="1090">
        <v>143</v>
      </c>
      <c r="D43" s="1001">
        <v>2.3800000000000002E-2</v>
      </c>
      <c r="E43" s="226" t="s">
        <v>1421</v>
      </c>
      <c r="F43" s="1482"/>
      <c r="G43" s="1482"/>
      <c r="H43" s="1482"/>
      <c r="I43" s="1482"/>
      <c r="J43" s="1482"/>
    </row>
    <row r="44" spans="1:10" ht="76.5" x14ac:dyDescent="0.2">
      <c r="A44" s="232">
        <v>44104</v>
      </c>
      <c r="B44" s="236">
        <v>60</v>
      </c>
      <c r="C44" s="1091">
        <v>31</v>
      </c>
      <c r="D44" s="1001">
        <v>0.5</v>
      </c>
      <c r="E44" s="579" t="s">
        <v>1422</v>
      </c>
      <c r="F44" s="1482"/>
      <c r="G44" s="1482"/>
      <c r="H44" s="1482"/>
      <c r="I44" s="1482"/>
      <c r="J44" s="1482"/>
    </row>
    <row r="45" spans="1:10" ht="51" x14ac:dyDescent="0.2">
      <c r="A45" s="232">
        <v>44195</v>
      </c>
      <c r="B45" s="236">
        <v>60</v>
      </c>
      <c r="C45" s="1090">
        <v>83</v>
      </c>
      <c r="D45" s="1001">
        <v>0.27</v>
      </c>
      <c r="E45" s="579" t="s">
        <v>1423</v>
      </c>
      <c r="F45" s="1482"/>
      <c r="G45" s="1482"/>
      <c r="H45" s="1482"/>
      <c r="I45" s="1482"/>
      <c r="J45" s="1482"/>
    </row>
    <row r="46" spans="1:10" ht="102" x14ac:dyDescent="0.2">
      <c r="A46" s="232">
        <v>44285</v>
      </c>
      <c r="B46" s="236">
        <v>60</v>
      </c>
      <c r="C46" s="1090">
        <v>62</v>
      </c>
      <c r="D46" s="1001">
        <v>1.03</v>
      </c>
      <c r="E46" s="226" t="s">
        <v>1424</v>
      </c>
      <c r="F46" s="2327" t="s">
        <v>1425</v>
      </c>
      <c r="G46" s="2328"/>
      <c r="H46" s="1482" t="s">
        <v>1226</v>
      </c>
      <c r="I46" s="2333">
        <v>44561</v>
      </c>
      <c r="J46" s="132"/>
    </row>
    <row r="47" spans="1:10" ht="63.75" x14ac:dyDescent="0.2">
      <c r="A47" s="232">
        <v>44377</v>
      </c>
      <c r="B47" s="236">
        <v>60</v>
      </c>
      <c r="C47" s="1090">
        <v>85</v>
      </c>
      <c r="D47" s="1001">
        <v>0.76470000000000005</v>
      </c>
      <c r="E47" s="226" t="s">
        <v>1426</v>
      </c>
      <c r="F47" s="2329"/>
      <c r="G47" s="2330"/>
      <c r="H47" s="1482"/>
      <c r="I47" s="2300"/>
      <c r="J47" s="132"/>
    </row>
    <row r="48" spans="1:10" ht="63.75" x14ac:dyDescent="0.2">
      <c r="A48" s="232">
        <v>44469</v>
      </c>
      <c r="B48" s="236">
        <v>60</v>
      </c>
      <c r="C48" s="1091">
        <v>22</v>
      </c>
      <c r="D48" s="1197">
        <f>C48/B48</f>
        <v>0.36666666666666664</v>
      </c>
      <c r="E48" s="226" t="s">
        <v>1427</v>
      </c>
      <c r="F48" s="2329"/>
      <c r="G48" s="2330"/>
      <c r="H48" s="1482"/>
      <c r="I48" s="2300"/>
      <c r="J48" s="132"/>
    </row>
    <row r="49" spans="1:10" ht="63.75" x14ac:dyDescent="0.2">
      <c r="A49" s="232">
        <v>44560</v>
      </c>
      <c r="B49" s="236">
        <v>60</v>
      </c>
      <c r="C49" s="1091">
        <v>19</v>
      </c>
      <c r="D49" s="1001">
        <f>C49/B49</f>
        <v>0.31666666666666665</v>
      </c>
      <c r="E49" s="226" t="s">
        <v>1427</v>
      </c>
      <c r="F49" s="2331"/>
      <c r="G49" s="2332"/>
      <c r="H49" s="1482"/>
      <c r="I49" s="1481"/>
      <c r="J49" s="132"/>
    </row>
  </sheetData>
  <mergeCells count="61">
    <mergeCell ref="A8:J8"/>
    <mergeCell ref="B9:F9"/>
    <mergeCell ref="H9:J9"/>
    <mergeCell ref="A5:J5"/>
    <mergeCell ref="A6:A7"/>
    <mergeCell ref="B6:D7"/>
    <mergeCell ref="E6:E7"/>
    <mergeCell ref="F6:H7"/>
    <mergeCell ref="A1:J1"/>
    <mergeCell ref="A2:A4"/>
    <mergeCell ref="B2:J2"/>
    <mergeCell ref="B3:J3"/>
    <mergeCell ref="B4:J4"/>
    <mergeCell ref="B10:F10"/>
    <mergeCell ref="H10:J10"/>
    <mergeCell ref="B11:F11"/>
    <mergeCell ref="H11:J11"/>
    <mergeCell ref="B12:F12"/>
    <mergeCell ref="H12:J12"/>
    <mergeCell ref="B13:F13"/>
    <mergeCell ref="H13:J13"/>
    <mergeCell ref="H14:J14"/>
    <mergeCell ref="H15:J15"/>
    <mergeCell ref="H16:J16"/>
    <mergeCell ref="F30:G30"/>
    <mergeCell ref="F31:G31"/>
    <mergeCell ref="F32:G32"/>
    <mergeCell ref="F38:G41"/>
    <mergeCell ref="A14:A16"/>
    <mergeCell ref="B14:D16"/>
    <mergeCell ref="E14:E16"/>
    <mergeCell ref="F14:F16"/>
    <mergeCell ref="G14:G16"/>
    <mergeCell ref="F33:G33"/>
    <mergeCell ref="F28:G28"/>
    <mergeCell ref="F29:G29"/>
    <mergeCell ref="F35:G35"/>
    <mergeCell ref="F36:G36"/>
    <mergeCell ref="F37:G37"/>
    <mergeCell ref="A17:J17"/>
    <mergeCell ref="A18:J18"/>
    <mergeCell ref="A19:A21"/>
    <mergeCell ref="B19:J19"/>
    <mergeCell ref="B20:J20"/>
    <mergeCell ref="B21:J21"/>
    <mergeCell ref="J42:J45"/>
    <mergeCell ref="H38:H41"/>
    <mergeCell ref="I38:I41"/>
    <mergeCell ref="J38:J41"/>
    <mergeCell ref="F34:G34"/>
    <mergeCell ref="A22:J22"/>
    <mergeCell ref="F23:G23"/>
    <mergeCell ref="F24:G24"/>
    <mergeCell ref="F25:G25"/>
    <mergeCell ref="F26:G26"/>
    <mergeCell ref="F46:G49"/>
    <mergeCell ref="H46:H49"/>
    <mergeCell ref="I46:I49"/>
    <mergeCell ref="H42:H45"/>
    <mergeCell ref="I42:I45"/>
    <mergeCell ref="F42:G45"/>
  </mergeCells>
  <dataValidations count="4">
    <dataValidation type="list" allowBlank="1" showInputMessage="1" showErrorMessage="1" sqref="J24:J26 J38 J46:J49" xr:uid="{00000000-0002-0000-2900-000000000000}">
      <formula1>$M$1:$M$4</formula1>
    </dataValidation>
    <dataValidation allowBlank="1" showInputMessage="1" showErrorMessage="1" errorTitle="Seleccionar un valor de la lista" sqref="E24:E26 E38:E49" xr:uid="{00000000-0002-0000-2900-000001000000}"/>
    <dataValidation type="list" allowBlank="1" showInputMessage="1" showErrorMessage="1" errorTitle="Seleccione un valor de la lista" sqref="J7" xr:uid="{00000000-0002-0000-2900-000002000000}">
      <formula1>$L$1:$L$2</formula1>
    </dataValidation>
    <dataValidation type="list" allowBlank="1" showInputMessage="1" showErrorMessage="1" errorTitle="Seleccione un valor de la lista" sqref="J6" xr:uid="{00000000-0002-0000-2900-000003000000}">
      <formula1>$K$1:$K$3</formula1>
    </dataValidation>
  </dataValidations>
  <pageMargins left="0.7" right="0.7" top="0.75" bottom="0.75" header="0.3" footer="0.3"/>
  <drawing r:id="rId1"/>
  <legacy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
  <sheetViews>
    <sheetView workbookViewId="0">
      <selection activeCell="A22" sqref="A22"/>
    </sheetView>
  </sheetViews>
  <sheetFormatPr baseColWidth="10" defaultColWidth="9.140625" defaultRowHeight="12.75" x14ac:dyDescent="0.2"/>
  <cols>
    <col min="1" max="256" width="11.42578125" customWidth="1"/>
  </cols>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5" tint="-0.499984740745262"/>
  </sheetPr>
  <dimension ref="A1:AI32"/>
  <sheetViews>
    <sheetView showGridLines="0" zoomScale="85" zoomScaleNormal="85" workbookViewId="0">
      <selection activeCell="B31" sqref="B31"/>
    </sheetView>
  </sheetViews>
  <sheetFormatPr baseColWidth="10" defaultColWidth="9.140625" defaultRowHeight="12.75" x14ac:dyDescent="0.2"/>
  <cols>
    <col min="1" max="1" width="17.5703125" customWidth="1"/>
    <col min="2" max="4" width="11.42578125" customWidth="1"/>
    <col min="5" max="5" width="31" customWidth="1"/>
    <col min="6" max="13" width="11.42578125" customWidth="1"/>
    <col min="14" max="15" width="11.42578125" style="11" customWidth="1"/>
    <col min="16" max="17" width="11.42578125" style="474" customWidth="1"/>
    <col min="18" max="35" width="11.42578125" style="11" customWidth="1"/>
    <col min="36" max="256" width="11.42578125" customWidth="1"/>
  </cols>
  <sheetData>
    <row r="1" spans="1:10" ht="21.75" customHeight="1" x14ac:dyDescent="0.2">
      <c r="A1" s="2182"/>
      <c r="B1" s="1618" t="s">
        <v>378</v>
      </c>
      <c r="C1" s="1618"/>
      <c r="D1" s="1618"/>
      <c r="E1" s="1618"/>
      <c r="F1" s="1618"/>
      <c r="G1" s="1618"/>
      <c r="H1" s="1618"/>
      <c r="I1" s="1618"/>
      <c r="J1" s="1618"/>
    </row>
    <row r="2" spans="1:10" ht="18" customHeight="1" x14ac:dyDescent="0.2">
      <c r="A2" s="2182"/>
      <c r="B2" s="1619" t="s">
        <v>1428</v>
      </c>
      <c r="C2" s="1619"/>
      <c r="D2" s="1619"/>
      <c r="E2" s="1619"/>
      <c r="F2" s="1619"/>
      <c r="G2" s="1619"/>
      <c r="H2" s="1619"/>
      <c r="I2" s="1619"/>
      <c r="J2" s="1619"/>
    </row>
    <row r="3" spans="1:10" ht="18.75" customHeight="1" x14ac:dyDescent="0.2">
      <c r="A3" s="2182"/>
      <c r="B3" s="1619" t="s">
        <v>380</v>
      </c>
      <c r="C3" s="1619"/>
      <c r="D3" s="1619"/>
      <c r="E3" s="1619"/>
      <c r="F3" s="1619"/>
      <c r="G3" s="1619"/>
      <c r="H3" s="1619"/>
      <c r="I3" s="1619"/>
      <c r="J3" s="1619"/>
    </row>
    <row r="4" spans="1:10" x14ac:dyDescent="0.2">
      <c r="A4" s="1655" t="s">
        <v>381</v>
      </c>
      <c r="B4" s="1656"/>
      <c r="C4" s="1656"/>
      <c r="D4" s="1656"/>
      <c r="E4" s="1656"/>
      <c r="F4" s="1656"/>
      <c r="G4" s="1656"/>
      <c r="H4" s="1656"/>
      <c r="I4" s="1656"/>
      <c r="J4" s="1657"/>
    </row>
    <row r="5" spans="1:10" ht="25.5" x14ac:dyDescent="0.2">
      <c r="A5" s="1645" t="s">
        <v>342</v>
      </c>
      <c r="B5" s="1647" t="s">
        <v>297</v>
      </c>
      <c r="C5" s="1648"/>
      <c r="D5" s="1649"/>
      <c r="E5" s="1653" t="s">
        <v>343</v>
      </c>
      <c r="F5" s="1647" t="s">
        <v>298</v>
      </c>
      <c r="G5" s="1648"/>
      <c r="H5" s="1649"/>
      <c r="I5" s="223" t="s">
        <v>382</v>
      </c>
      <c r="J5" s="224" t="s">
        <v>383</v>
      </c>
    </row>
    <row r="6" spans="1:10" ht="38.25" x14ac:dyDescent="0.2">
      <c r="A6" s="1646"/>
      <c r="B6" s="1650"/>
      <c r="C6" s="1651"/>
      <c r="D6" s="1652"/>
      <c r="E6" s="1654"/>
      <c r="F6" s="1650"/>
      <c r="G6" s="1651"/>
      <c r="H6" s="1652"/>
      <c r="I6" s="221" t="s">
        <v>384</v>
      </c>
      <c r="J6" s="225" t="s">
        <v>385</v>
      </c>
    </row>
    <row r="7" spans="1:10" x14ac:dyDescent="0.2">
      <c r="A7" s="2233"/>
      <c r="B7" s="2234"/>
      <c r="C7" s="2234"/>
      <c r="D7" s="2234"/>
      <c r="E7" s="2234"/>
      <c r="F7" s="2234"/>
      <c r="G7" s="2234"/>
      <c r="H7" s="2234"/>
      <c r="I7" s="2234"/>
      <c r="J7" s="2235"/>
    </row>
    <row r="8" spans="1:10" ht="38.25" x14ac:dyDescent="0.2">
      <c r="A8" s="222" t="s">
        <v>386</v>
      </c>
      <c r="B8" s="1578" t="s">
        <v>1429</v>
      </c>
      <c r="C8" s="2185"/>
      <c r="D8" s="2185"/>
      <c r="E8" s="2185"/>
      <c r="F8" s="1579"/>
      <c r="G8" s="223" t="s">
        <v>387</v>
      </c>
      <c r="H8" s="2347" t="s">
        <v>1430</v>
      </c>
      <c r="I8" s="2348"/>
      <c r="J8" s="2349"/>
    </row>
    <row r="9" spans="1:10" ht="63.75" x14ac:dyDescent="0.2">
      <c r="A9" s="222" t="s">
        <v>388</v>
      </c>
      <c r="B9" s="1578" t="s">
        <v>33</v>
      </c>
      <c r="C9" s="2185"/>
      <c r="D9" s="2185"/>
      <c r="E9" s="2185"/>
      <c r="F9" s="1579"/>
      <c r="G9" s="223" t="s">
        <v>389</v>
      </c>
      <c r="H9" s="2347" t="s">
        <v>1431</v>
      </c>
      <c r="I9" s="2350"/>
      <c r="J9" s="2351"/>
    </row>
    <row r="10" spans="1:10" ht="142.5" customHeight="1" x14ac:dyDescent="0.2">
      <c r="A10" s="220" t="s">
        <v>390</v>
      </c>
      <c r="B10" s="2327" t="s">
        <v>1432</v>
      </c>
      <c r="C10" s="2341"/>
      <c r="D10" s="2341"/>
      <c r="E10" s="2341"/>
      <c r="F10" s="2342"/>
      <c r="G10" s="221" t="s">
        <v>391</v>
      </c>
      <c r="H10" s="2347" t="s">
        <v>1433</v>
      </c>
      <c r="I10" s="2348"/>
      <c r="J10" s="2349"/>
    </row>
    <row r="11" spans="1:10" ht="51" x14ac:dyDescent="0.2">
      <c r="A11" s="222" t="s">
        <v>392</v>
      </c>
      <c r="B11" s="1578" t="s">
        <v>1182</v>
      </c>
      <c r="C11" s="2185"/>
      <c r="D11" s="2185"/>
      <c r="E11" s="2185"/>
      <c r="F11" s="1579"/>
      <c r="G11" s="223" t="s">
        <v>393</v>
      </c>
      <c r="H11" s="2163" t="s">
        <v>1183</v>
      </c>
      <c r="I11" s="2163"/>
      <c r="J11" s="2345"/>
    </row>
    <row r="12" spans="1:10" ht="63.75" x14ac:dyDescent="0.2">
      <c r="A12" s="222" t="s">
        <v>394</v>
      </c>
      <c r="B12" s="1578" t="s">
        <v>1434</v>
      </c>
      <c r="C12" s="2185"/>
      <c r="D12" s="2185"/>
      <c r="E12" s="2185"/>
      <c r="F12" s="1579"/>
      <c r="G12" s="223" t="s">
        <v>395</v>
      </c>
      <c r="H12" s="2163" t="s">
        <v>1185</v>
      </c>
      <c r="I12" s="2163"/>
      <c r="J12" s="2345"/>
    </row>
    <row r="13" spans="1:10" ht="35.1" customHeight="1" x14ac:dyDescent="0.2">
      <c r="A13" s="1623" t="s">
        <v>396</v>
      </c>
      <c r="B13" s="2195">
        <v>0.95</v>
      </c>
      <c r="C13" s="2195"/>
      <c r="D13" s="2195"/>
      <c r="E13" s="1634" t="s">
        <v>397</v>
      </c>
      <c r="F13" s="1636">
        <v>0.9</v>
      </c>
      <c r="G13" s="1638" t="s">
        <v>398</v>
      </c>
      <c r="H13" s="2354" t="s">
        <v>1435</v>
      </c>
      <c r="I13" s="2354"/>
      <c r="J13" s="2355"/>
    </row>
    <row r="14" spans="1:10" ht="35.1" customHeight="1" x14ac:dyDescent="0.2">
      <c r="A14" s="1623"/>
      <c r="B14" s="2198"/>
      <c r="C14" s="2198"/>
      <c r="D14" s="2198"/>
      <c r="E14" s="1634"/>
      <c r="F14" s="1636"/>
      <c r="G14" s="1639"/>
      <c r="H14" s="2343" t="s">
        <v>1436</v>
      </c>
      <c r="I14" s="2343"/>
      <c r="J14" s="2344"/>
    </row>
    <row r="15" spans="1:10" ht="35.1" customHeight="1" x14ac:dyDescent="0.2">
      <c r="A15" s="1645"/>
      <c r="B15" s="2198"/>
      <c r="C15" s="2198"/>
      <c r="D15" s="2198"/>
      <c r="E15" s="1653"/>
      <c r="F15" s="1703"/>
      <c r="G15" s="1639"/>
      <c r="H15" s="2352" t="s">
        <v>1437</v>
      </c>
      <c r="I15" s="2352"/>
      <c r="J15" s="2353"/>
    </row>
    <row r="16" spans="1:10" ht="24.95" customHeight="1" x14ac:dyDescent="0.2">
      <c r="A16" s="1834"/>
      <c r="B16" s="1834"/>
      <c r="C16" s="1834"/>
      <c r="D16" s="1834"/>
      <c r="E16" s="1834"/>
      <c r="F16" s="1834"/>
      <c r="G16" s="1834"/>
      <c r="H16" s="1834"/>
      <c r="I16" s="1834"/>
      <c r="J16" s="1834"/>
    </row>
    <row r="17" spans="1:35" ht="24.75" customHeight="1" x14ac:dyDescent="0.2">
      <c r="A17" s="1702"/>
      <c r="B17" s="1618" t="s">
        <v>378</v>
      </c>
      <c r="C17" s="1618"/>
      <c r="D17" s="1618"/>
      <c r="E17" s="1618"/>
      <c r="F17" s="1618"/>
      <c r="G17" s="1618"/>
      <c r="H17" s="1618"/>
      <c r="I17" s="1618"/>
      <c r="J17" s="1618"/>
      <c r="N17" s="1297"/>
      <c r="O17" s="1297"/>
      <c r="P17" s="1350"/>
      <c r="Q17" s="1350"/>
      <c r="R17" s="1297"/>
      <c r="S17" s="1297"/>
      <c r="T17" s="1297"/>
      <c r="U17" s="1297"/>
      <c r="V17" s="1297"/>
      <c r="W17" s="1297"/>
      <c r="X17" s="1297"/>
      <c r="Y17" s="1297"/>
      <c r="Z17" s="1297"/>
      <c r="AA17" s="1297"/>
      <c r="AB17" s="1297"/>
      <c r="AC17" s="1297"/>
      <c r="AD17" s="1297"/>
      <c r="AE17" s="1297"/>
      <c r="AF17" s="1297"/>
      <c r="AG17" s="1297"/>
      <c r="AH17" s="1297"/>
      <c r="AI17" s="1297"/>
    </row>
    <row r="18" spans="1:35" ht="26.25" customHeight="1" x14ac:dyDescent="0.2">
      <c r="A18" s="1702"/>
      <c r="B18" s="1619" t="s">
        <v>1428</v>
      </c>
      <c r="C18" s="1619"/>
      <c r="D18" s="1619"/>
      <c r="E18" s="1619"/>
      <c r="F18" s="1619"/>
      <c r="G18" s="1619"/>
      <c r="H18" s="1619"/>
      <c r="I18" s="1619"/>
      <c r="J18" s="1619"/>
      <c r="N18" s="1297"/>
      <c r="O18" s="1297"/>
      <c r="P18" s="1350"/>
      <c r="Q18" s="1350"/>
      <c r="R18" s="1297"/>
      <c r="S18" s="1297"/>
      <c r="T18" s="1297"/>
      <c r="U18" s="1297"/>
      <c r="V18" s="1297"/>
      <c r="W18" s="1297"/>
      <c r="X18" s="1297"/>
      <c r="Y18" s="1297"/>
      <c r="Z18" s="1297"/>
      <c r="AA18" s="1297"/>
      <c r="AB18" s="1297"/>
      <c r="AC18" s="1297"/>
      <c r="AD18" s="1297"/>
      <c r="AE18" s="1297"/>
      <c r="AF18" s="1297"/>
      <c r="AG18" s="1297"/>
      <c r="AH18" s="1297"/>
      <c r="AI18" s="1297"/>
    </row>
    <row r="19" spans="1:35" ht="23.25" customHeight="1" thickBot="1" x14ac:dyDescent="0.25">
      <c r="A19" s="1702"/>
      <c r="B19" s="2346" t="s">
        <v>380</v>
      </c>
      <c r="C19" s="2346"/>
      <c r="D19" s="2346"/>
      <c r="E19" s="2346"/>
      <c r="F19" s="2346"/>
      <c r="G19" s="2346"/>
      <c r="H19" s="2346"/>
      <c r="I19" s="2346"/>
      <c r="J19" s="2346"/>
      <c r="N19" s="1297"/>
      <c r="O19" s="1297"/>
      <c r="P19" s="1350"/>
      <c r="Q19" s="1350"/>
      <c r="R19" s="1297"/>
      <c r="S19" s="1297"/>
      <c r="T19" s="1297"/>
      <c r="U19" s="1297"/>
      <c r="V19" s="1297"/>
      <c r="W19" s="1297"/>
      <c r="X19" s="1297"/>
      <c r="Y19" s="1297"/>
      <c r="Z19" s="1297"/>
      <c r="AA19" s="1297"/>
      <c r="AB19" s="1297"/>
      <c r="AC19" s="1297"/>
      <c r="AD19" s="1297"/>
      <c r="AE19" s="1297"/>
      <c r="AF19" s="1297"/>
      <c r="AG19" s="1297"/>
      <c r="AH19" s="1297"/>
      <c r="AI19" s="1297"/>
    </row>
    <row r="20" spans="1:35" ht="13.5" thickBot="1" x14ac:dyDescent="0.25">
      <c r="A20" s="1620" t="s">
        <v>402</v>
      </c>
      <c r="B20" s="1621"/>
      <c r="C20" s="1621"/>
      <c r="D20" s="1621"/>
      <c r="E20" s="1621"/>
      <c r="F20" s="1621"/>
      <c r="G20" s="1621"/>
      <c r="H20" s="1621"/>
      <c r="I20" s="1621"/>
      <c r="J20" s="1622"/>
      <c r="N20" s="1297"/>
      <c r="O20" s="1297"/>
      <c r="P20" s="1350"/>
      <c r="Q20" s="1350"/>
      <c r="R20" s="1297"/>
      <c r="S20" s="1297"/>
      <c r="T20" s="1297"/>
      <c r="U20" s="1297"/>
      <c r="V20" s="1297"/>
      <c r="W20" s="1297"/>
      <c r="X20" s="1297"/>
      <c r="Y20" s="1297"/>
      <c r="Z20" s="1297"/>
      <c r="AA20" s="1297"/>
      <c r="AB20" s="1297"/>
      <c r="AC20" s="1297"/>
      <c r="AD20" s="1297"/>
      <c r="AE20" s="1297"/>
      <c r="AF20" s="1297"/>
      <c r="AG20" s="1297"/>
      <c r="AH20" s="1297"/>
      <c r="AI20" s="1297"/>
    </row>
    <row r="21" spans="1:35" ht="25.5" x14ac:dyDescent="0.2">
      <c r="A21" s="222" t="s">
        <v>403</v>
      </c>
      <c r="B21" s="227" t="s">
        <v>397</v>
      </c>
      <c r="C21" s="227" t="s">
        <v>404</v>
      </c>
      <c r="D21" s="223" t="s">
        <v>405</v>
      </c>
      <c r="E21" s="223" t="s">
        <v>406</v>
      </c>
      <c r="F21" s="1634" t="s">
        <v>407</v>
      </c>
      <c r="G21" s="2022"/>
      <c r="H21" s="223" t="s">
        <v>665</v>
      </c>
      <c r="I21" s="223" t="s">
        <v>666</v>
      </c>
      <c r="J21" s="228" t="s">
        <v>667</v>
      </c>
      <c r="N21" s="1297"/>
      <c r="O21" s="1297"/>
      <c r="P21" s="1350"/>
      <c r="Q21" s="1350"/>
      <c r="R21" s="1297"/>
      <c r="S21" s="1297"/>
      <c r="T21" s="1297"/>
      <c r="U21" s="1297"/>
      <c r="V21" s="1297"/>
      <c r="W21" s="1297"/>
      <c r="X21" s="1297"/>
      <c r="Y21" s="1297"/>
      <c r="Z21" s="1297"/>
      <c r="AA21" s="1297"/>
      <c r="AB21" s="1297"/>
      <c r="AC21" s="1297"/>
      <c r="AD21" s="1297"/>
      <c r="AE21" s="1297"/>
      <c r="AF21" s="1297"/>
      <c r="AG21" s="1297"/>
      <c r="AH21" s="1297"/>
      <c r="AI21" s="1297"/>
    </row>
    <row r="22" spans="1:35" ht="63" customHeight="1" x14ac:dyDescent="0.2">
      <c r="A22" s="229" t="s">
        <v>675</v>
      </c>
      <c r="B22" s="1001">
        <v>0.9</v>
      </c>
      <c r="C22" s="230">
        <v>0.8</v>
      </c>
      <c r="D22" s="231">
        <f>C22/B22</f>
        <v>0.88888888888888895</v>
      </c>
      <c r="E22" s="226" t="s">
        <v>1438</v>
      </c>
      <c r="F22" s="1482" t="s">
        <v>1439</v>
      </c>
      <c r="G22" s="1482"/>
      <c r="H22" s="226" t="s">
        <v>1865</v>
      </c>
      <c r="I22" s="232">
        <v>41820</v>
      </c>
      <c r="J22" s="132"/>
      <c r="N22" s="1297"/>
      <c r="O22" s="1297"/>
      <c r="P22" s="1350"/>
      <c r="Q22" s="1350"/>
      <c r="R22" s="1297"/>
      <c r="S22" s="1297"/>
      <c r="T22" s="1297"/>
      <c r="U22" s="1297"/>
      <c r="V22" s="1297"/>
      <c r="W22" s="1297"/>
      <c r="X22" s="1297"/>
      <c r="Y22" s="1297"/>
      <c r="Z22" s="1297"/>
      <c r="AA22" s="1297"/>
      <c r="AB22" s="1297"/>
      <c r="AC22" s="1297"/>
      <c r="AD22" s="1297"/>
      <c r="AE22" s="1297"/>
      <c r="AF22" s="1297"/>
      <c r="AG22" s="1297"/>
      <c r="AH22" s="1297"/>
      <c r="AI22" s="1297"/>
    </row>
    <row r="23" spans="1:35" x14ac:dyDescent="0.2">
      <c r="A23" s="2356" t="s">
        <v>1440</v>
      </c>
      <c r="B23" s="2357"/>
      <c r="C23" s="2357"/>
      <c r="D23" s="2357"/>
      <c r="E23" s="2357"/>
      <c r="F23" s="2357"/>
      <c r="G23" s="2357"/>
      <c r="H23" s="2357"/>
      <c r="I23" s="2357"/>
      <c r="J23" s="2358"/>
      <c r="N23" s="1297"/>
      <c r="O23" s="1297"/>
      <c r="P23" s="1350"/>
      <c r="Q23" s="1350"/>
      <c r="R23" s="1297"/>
      <c r="S23" s="1297"/>
      <c r="T23" s="1297"/>
      <c r="U23" s="1297"/>
      <c r="V23" s="1297"/>
      <c r="W23" s="1297"/>
      <c r="X23" s="1297"/>
      <c r="Y23" s="1297"/>
      <c r="Z23" s="1297"/>
      <c r="AA23" s="1297"/>
      <c r="AB23" s="1297"/>
      <c r="AC23" s="1297"/>
      <c r="AD23" s="1297"/>
      <c r="AE23" s="1297"/>
      <c r="AF23" s="1297"/>
      <c r="AG23" s="1297"/>
      <c r="AH23" s="1297"/>
      <c r="AI23" s="1297"/>
    </row>
    <row r="24" spans="1:35" ht="165.75" x14ac:dyDescent="0.2">
      <c r="A24" s="236">
        <v>2014</v>
      </c>
      <c r="B24" s="1001">
        <v>0.9</v>
      </c>
      <c r="C24" s="234">
        <f>19/20</f>
        <v>0.95</v>
      </c>
      <c r="D24" s="231">
        <f>C24/B24</f>
        <v>1.0555555555555556</v>
      </c>
      <c r="E24" s="132" t="s">
        <v>1441</v>
      </c>
      <c r="F24" s="1482" t="s">
        <v>1442</v>
      </c>
      <c r="G24" s="1482"/>
      <c r="H24" s="226" t="s">
        <v>1865</v>
      </c>
      <c r="I24" s="473">
        <v>42339</v>
      </c>
      <c r="J24" s="132"/>
      <c r="N24" s="1297"/>
      <c r="O24" s="1297"/>
      <c r="P24" s="1350"/>
      <c r="Q24" s="1350"/>
      <c r="R24" s="1297"/>
      <c r="S24" s="1297"/>
      <c r="T24" s="1297"/>
      <c r="U24" s="1297"/>
      <c r="V24" s="1297"/>
      <c r="W24" s="1297"/>
      <c r="X24" s="1297"/>
      <c r="Y24" s="1297"/>
      <c r="Z24" s="1297"/>
      <c r="AA24" s="1297"/>
      <c r="AB24" s="1297"/>
      <c r="AC24" s="1297"/>
      <c r="AD24" s="1297"/>
      <c r="AE24" s="1297"/>
      <c r="AF24" s="1297"/>
      <c r="AG24" s="1297"/>
      <c r="AH24" s="1297"/>
      <c r="AI24" s="1297"/>
    </row>
    <row r="25" spans="1:35" ht="409.5" x14ac:dyDescent="0.2">
      <c r="A25" s="279">
        <v>2015</v>
      </c>
      <c r="B25" s="1001">
        <v>0.9</v>
      </c>
      <c r="C25" s="234">
        <f>21/21</f>
        <v>1</v>
      </c>
      <c r="D25" s="231">
        <f>C25/B25</f>
        <v>1.1111111111111112</v>
      </c>
      <c r="E25" s="226" t="s">
        <v>1443</v>
      </c>
      <c r="F25" s="1482" t="s">
        <v>1444</v>
      </c>
      <c r="G25" s="1482"/>
      <c r="H25" s="226" t="s">
        <v>1865</v>
      </c>
      <c r="I25" s="233">
        <v>42705</v>
      </c>
      <c r="J25" s="132"/>
      <c r="N25" s="1297"/>
      <c r="O25" s="1297"/>
      <c r="P25" s="1350"/>
      <c r="Q25" s="1350"/>
      <c r="R25" s="1297"/>
      <c r="S25" s="1297"/>
      <c r="T25" s="1297"/>
      <c r="U25" s="1297"/>
      <c r="V25" s="1297"/>
      <c r="W25" s="1297"/>
      <c r="X25" s="1297"/>
      <c r="Y25" s="1297"/>
      <c r="Z25" s="1297"/>
      <c r="AA25" s="1297"/>
      <c r="AB25" s="1297"/>
      <c r="AC25" s="1297"/>
      <c r="AD25" s="1297"/>
      <c r="AE25" s="1297"/>
      <c r="AF25" s="1297"/>
      <c r="AG25" s="1297"/>
      <c r="AH25" s="1297"/>
      <c r="AI25" s="1297"/>
    </row>
    <row r="26" spans="1:35" ht="384.75" customHeight="1" x14ac:dyDescent="0.2">
      <c r="A26" s="236">
        <v>2016</v>
      </c>
      <c r="B26" s="1406">
        <v>0.9</v>
      </c>
      <c r="C26" s="501">
        <v>0.41</v>
      </c>
      <c r="D26" s="231">
        <v>0.45555555555555549</v>
      </c>
      <c r="E26" s="226" t="s">
        <v>1445</v>
      </c>
      <c r="F26" s="1750" t="s">
        <v>1446</v>
      </c>
      <c r="G26" s="1751"/>
      <c r="H26" s="226" t="s">
        <v>1865</v>
      </c>
      <c r="I26" s="473">
        <v>11293</v>
      </c>
      <c r="J26" s="132"/>
      <c r="N26" s="1297"/>
      <c r="O26" s="1297"/>
      <c r="P26" s="1350"/>
      <c r="Q26" s="1350"/>
      <c r="R26" s="1297"/>
      <c r="S26" s="1297"/>
      <c r="T26" s="1297"/>
      <c r="U26" s="1297"/>
      <c r="V26" s="1297"/>
      <c r="W26" s="1297"/>
      <c r="X26" s="1297"/>
      <c r="Y26" s="1297"/>
      <c r="Z26" s="1297"/>
      <c r="AA26" s="1297"/>
      <c r="AB26" s="1297"/>
      <c r="AC26" s="1297"/>
      <c r="AD26" s="1297"/>
      <c r="AE26" s="1297"/>
      <c r="AF26" s="1297"/>
      <c r="AG26" s="1297"/>
      <c r="AH26" s="1297"/>
      <c r="AI26" s="1297"/>
    </row>
    <row r="27" spans="1:35" ht="409.5" x14ac:dyDescent="0.2">
      <c r="A27" s="236">
        <v>2017</v>
      </c>
      <c r="B27" s="1406">
        <v>0.9</v>
      </c>
      <c r="C27" s="501">
        <v>0.51</v>
      </c>
      <c r="D27" s="231">
        <f>C27/B27</f>
        <v>0.56666666666666665</v>
      </c>
      <c r="E27" s="226" t="s">
        <v>1447</v>
      </c>
      <c r="F27" s="1578" t="s">
        <v>1448</v>
      </c>
      <c r="G27" s="1579"/>
      <c r="H27" s="226" t="s">
        <v>1865</v>
      </c>
      <c r="I27" s="473">
        <v>11293</v>
      </c>
      <c r="J27" s="132"/>
      <c r="N27" s="1297"/>
      <c r="O27" s="1297"/>
      <c r="P27" s="1350"/>
      <c r="Q27" s="1350"/>
      <c r="R27" s="1297"/>
      <c r="S27" s="1297"/>
      <c r="T27" s="1297"/>
      <c r="U27" s="1297"/>
      <c r="V27" s="1297"/>
      <c r="W27" s="1297"/>
      <c r="X27" s="1297"/>
      <c r="Y27" s="1297"/>
      <c r="Z27" s="1297"/>
      <c r="AA27" s="1297"/>
      <c r="AB27" s="1297"/>
      <c r="AC27" s="1297"/>
      <c r="AD27" s="1297"/>
      <c r="AE27" s="1297"/>
      <c r="AF27" s="1297"/>
      <c r="AG27" s="1297"/>
      <c r="AH27" s="1297"/>
      <c r="AI27" s="1297"/>
    </row>
    <row r="28" spans="1:35" ht="293.25" x14ac:dyDescent="0.2">
      <c r="A28" s="1286">
        <v>2018</v>
      </c>
      <c r="B28" s="495">
        <v>90</v>
      </c>
      <c r="C28" s="1405">
        <v>45</v>
      </c>
      <c r="D28" s="132">
        <v>50</v>
      </c>
      <c r="E28" s="132" t="s">
        <v>1449</v>
      </c>
      <c r="F28" s="1578" t="s">
        <v>1450</v>
      </c>
      <c r="G28" s="1579"/>
      <c r="H28" s="132" t="s">
        <v>1865</v>
      </c>
      <c r="I28" s="232">
        <v>43464</v>
      </c>
      <c r="J28" s="132"/>
      <c r="N28" s="1297"/>
      <c r="O28" s="1297"/>
      <c r="P28" s="1407">
        <v>2013</v>
      </c>
      <c r="Q28" s="1408">
        <v>0.8</v>
      </c>
      <c r="R28" s="1409"/>
      <c r="S28" s="1297"/>
      <c r="T28" s="1297"/>
      <c r="U28" s="1297"/>
      <c r="V28" s="1297"/>
      <c r="W28" s="1297"/>
      <c r="X28" s="1297"/>
      <c r="Y28" s="1297"/>
      <c r="Z28" s="1297"/>
      <c r="AA28" s="1297"/>
      <c r="AB28" s="1297"/>
      <c r="AC28" s="1297"/>
      <c r="AD28" s="1297"/>
      <c r="AE28" s="1297"/>
      <c r="AF28" s="1297"/>
      <c r="AG28" s="1297"/>
      <c r="AH28" s="1297"/>
      <c r="AI28" s="1297"/>
    </row>
    <row r="29" spans="1:35" ht="293.25" x14ac:dyDescent="0.2">
      <c r="A29" s="1286">
        <v>2019</v>
      </c>
      <c r="B29" s="1406">
        <v>0.9</v>
      </c>
      <c r="C29" s="501">
        <v>0.54</v>
      </c>
      <c r="D29" s="231">
        <f>C29/B29</f>
        <v>0.6</v>
      </c>
      <c r="E29" s="132" t="s">
        <v>1451</v>
      </c>
      <c r="F29" s="1750" t="s">
        <v>1450</v>
      </c>
      <c r="G29" s="1751"/>
      <c r="H29" s="132" t="s">
        <v>1452</v>
      </c>
      <c r="I29" s="473">
        <v>43800</v>
      </c>
      <c r="J29" s="132"/>
      <c r="N29" s="1297"/>
      <c r="O29" s="1297"/>
      <c r="P29" s="1361">
        <v>2014</v>
      </c>
      <c r="Q29" s="1408">
        <v>0.6</v>
      </c>
      <c r="R29" s="1409"/>
      <c r="S29" s="1297"/>
      <c r="T29" s="1297"/>
      <c r="U29" s="1297"/>
      <c r="V29" s="1297"/>
      <c r="W29" s="1297"/>
      <c r="X29" s="1297"/>
      <c r="Y29" s="1297"/>
      <c r="Z29" s="1297"/>
      <c r="AA29" s="1297"/>
      <c r="AB29" s="1297"/>
      <c r="AC29" s="1297"/>
      <c r="AD29" s="1297"/>
      <c r="AE29" s="1297"/>
      <c r="AF29" s="1297"/>
      <c r="AG29" s="1297"/>
      <c r="AH29" s="1297"/>
      <c r="AI29" s="1297"/>
    </row>
    <row r="30" spans="1:35" ht="357" x14ac:dyDescent="0.2">
      <c r="A30" s="1286">
        <v>2020</v>
      </c>
      <c r="B30" s="792">
        <v>0.9</v>
      </c>
      <c r="C30" s="581">
        <v>0.95</v>
      </c>
      <c r="D30" s="231">
        <f>C30/B30</f>
        <v>1.0555555555555556</v>
      </c>
      <c r="E30" s="132" t="s">
        <v>1453</v>
      </c>
      <c r="F30" s="1750" t="s">
        <v>1454</v>
      </c>
      <c r="G30" s="1751"/>
      <c r="H30" s="132" t="s">
        <v>1452</v>
      </c>
      <c r="I30" s="473">
        <v>45261</v>
      </c>
      <c r="J30" s="132"/>
      <c r="N30" s="1297"/>
      <c r="O30" s="1297"/>
      <c r="P30" s="1361">
        <v>2015</v>
      </c>
      <c r="Q30" s="1408">
        <v>0.95</v>
      </c>
      <c r="R30" s="1409"/>
      <c r="S30" s="1297"/>
      <c r="T30" s="1297"/>
      <c r="U30" s="1297"/>
      <c r="V30" s="1297"/>
      <c r="W30" s="1297"/>
      <c r="X30" s="1297"/>
      <c r="Y30" s="1297"/>
      <c r="Z30" s="1297"/>
      <c r="AA30" s="1297"/>
      <c r="AB30" s="1297"/>
      <c r="AC30" s="1297"/>
      <c r="AD30" s="1297"/>
      <c r="AE30" s="1297"/>
      <c r="AF30" s="1297"/>
      <c r="AG30" s="1297"/>
      <c r="AH30" s="1297"/>
      <c r="AI30" s="1297"/>
    </row>
    <row r="31" spans="1:35" ht="318.75" x14ac:dyDescent="0.2">
      <c r="A31" s="1286">
        <v>2021</v>
      </c>
      <c r="B31" s="792">
        <v>0.9</v>
      </c>
      <c r="C31" s="135">
        <v>1</v>
      </c>
      <c r="D31" s="231">
        <f>C31/B31</f>
        <v>1.1111111111111112</v>
      </c>
      <c r="E31" s="916" t="s">
        <v>1863</v>
      </c>
      <c r="F31" s="1750" t="s">
        <v>1864</v>
      </c>
      <c r="G31" s="1751"/>
      <c r="H31" s="226" t="s">
        <v>1865</v>
      </c>
      <c r="I31" s="473">
        <v>45261</v>
      </c>
      <c r="J31" s="132"/>
      <c r="N31" s="1297"/>
      <c r="O31" s="1297"/>
      <c r="P31" s="1361"/>
      <c r="Q31" s="1408"/>
      <c r="R31" s="1409"/>
      <c r="S31" s="1297"/>
      <c r="T31" s="1297"/>
      <c r="U31" s="1297"/>
      <c r="V31" s="1297"/>
      <c r="W31" s="1297"/>
      <c r="X31" s="1297"/>
      <c r="Y31" s="1297"/>
      <c r="Z31" s="1297"/>
      <c r="AA31" s="1297"/>
      <c r="AB31" s="1297"/>
      <c r="AC31" s="1297"/>
      <c r="AD31" s="1297"/>
      <c r="AE31" s="1297"/>
      <c r="AF31" s="1297"/>
      <c r="AG31" s="1297"/>
      <c r="AH31" s="1297"/>
      <c r="AI31" s="1297"/>
    </row>
    <row r="32" spans="1:35" x14ac:dyDescent="0.2">
      <c r="N32" s="1297"/>
      <c r="O32" s="1297"/>
      <c r="P32" s="1389"/>
      <c r="Q32" s="1389"/>
      <c r="R32" s="1409"/>
      <c r="S32" s="1297"/>
      <c r="T32" s="1297"/>
      <c r="U32" s="1297"/>
      <c r="V32" s="1297"/>
      <c r="W32" s="1297"/>
      <c r="X32" s="1297"/>
      <c r="Y32" s="1297"/>
      <c r="Z32" s="1297"/>
      <c r="AA32" s="1297"/>
      <c r="AB32" s="1297"/>
      <c r="AC32" s="1297"/>
      <c r="AD32" s="1297"/>
      <c r="AE32" s="1297"/>
      <c r="AF32" s="1297"/>
      <c r="AG32" s="1297"/>
      <c r="AH32" s="1297"/>
      <c r="AI32" s="1297"/>
    </row>
  </sheetData>
  <mergeCells count="45">
    <mergeCell ref="H15:J15"/>
    <mergeCell ref="F31:G31"/>
    <mergeCell ref="F13:F15"/>
    <mergeCell ref="H13:J13"/>
    <mergeCell ref="F30:G30"/>
    <mergeCell ref="A23:J23"/>
    <mergeCell ref="F28:G28"/>
    <mergeCell ref="F22:G22"/>
    <mergeCell ref="F27:G27"/>
    <mergeCell ref="F26:G26"/>
    <mergeCell ref="F29:G29"/>
    <mergeCell ref="F24:G24"/>
    <mergeCell ref="F21:G21"/>
    <mergeCell ref="B12:F12"/>
    <mergeCell ref="A16:J16"/>
    <mergeCell ref="F25:G25"/>
    <mergeCell ref="A5:A6"/>
    <mergeCell ref="E5:E6"/>
    <mergeCell ref="F5:H6"/>
    <mergeCell ref="B5:D6"/>
    <mergeCell ref="A20:J20"/>
    <mergeCell ref="B19:J19"/>
    <mergeCell ref="A7:J7"/>
    <mergeCell ref="H10:J10"/>
    <mergeCell ref="B8:F8"/>
    <mergeCell ref="H8:J8"/>
    <mergeCell ref="H9:J9"/>
    <mergeCell ref="B11:F11"/>
    <mergeCell ref="B17:J17"/>
    <mergeCell ref="B9:F9"/>
    <mergeCell ref="B10:F10"/>
    <mergeCell ref="A17:A19"/>
    <mergeCell ref="A1:A3"/>
    <mergeCell ref="B1:J1"/>
    <mergeCell ref="B2:J2"/>
    <mergeCell ref="B3:J3"/>
    <mergeCell ref="A4:J4"/>
    <mergeCell ref="H14:J14"/>
    <mergeCell ref="A13:A15"/>
    <mergeCell ref="H12:J12"/>
    <mergeCell ref="E13:E15"/>
    <mergeCell ref="G13:G15"/>
    <mergeCell ref="B13:D15"/>
    <mergeCell ref="B18:J18"/>
    <mergeCell ref="H11:J11"/>
  </mergeCells>
  <dataValidations count="4">
    <dataValidation type="list" allowBlank="1" showInputMessage="1" showErrorMessage="1" sqref="J22 J24:J25" xr:uid="{00000000-0002-0000-2B00-000000000000}">
      <formula1>$M$1:$M$4</formula1>
    </dataValidation>
    <dataValidation type="list" allowBlank="1" showInputMessage="1" showErrorMessage="1" errorTitle="Seleccione un valor de la lista" sqref="J5" xr:uid="{00000000-0002-0000-2B00-000001000000}">
      <formula1>$K$1:$K$3</formula1>
    </dataValidation>
    <dataValidation type="list" allowBlank="1" showInputMessage="1" showErrorMessage="1" errorTitle="Seleccione un valor de la lista" sqref="J6" xr:uid="{00000000-0002-0000-2B00-000002000000}">
      <formula1>$L$1:$L$2</formula1>
    </dataValidation>
    <dataValidation allowBlank="1" showInputMessage="1" showErrorMessage="1" errorTitle="Seleccionar un valor de la lista" sqref="E22 E24:E25" xr:uid="{00000000-0002-0000-2B00-000003000000}"/>
  </dataValidations>
  <pageMargins left="0.7" right="0.7" top="0.75" bottom="0.75" header="0.3" footer="0.3"/>
  <pageSetup paperSize="9" orientation="portrait" r:id="rId1"/>
  <drawing r:id="rId2"/>
  <legacyDrawing r:id="rId3"/>
</worksheet>
</file>

<file path=xl/worksheets/sheet4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rgb="FF002060"/>
  </sheetPr>
  <dimension ref="A1:O51"/>
  <sheetViews>
    <sheetView showGridLines="0" topLeftCell="A2" zoomScale="75" zoomScaleNormal="75" workbookViewId="0">
      <selection activeCell="I47" sqref="I47"/>
    </sheetView>
  </sheetViews>
  <sheetFormatPr baseColWidth="10" defaultColWidth="9.140625" defaultRowHeight="12.75" x14ac:dyDescent="0.2"/>
  <cols>
    <col min="1" max="1" width="16" customWidth="1"/>
    <col min="2" max="2" width="12.7109375" customWidth="1"/>
    <col min="3" max="3" width="11.42578125" customWidth="1"/>
    <col min="4" max="4" width="13" customWidth="1"/>
    <col min="5" max="5" width="73.7109375" customWidth="1"/>
    <col min="6" max="6" width="8.85546875" style="441" customWidth="1"/>
    <col min="7" max="7" width="11.42578125" customWidth="1"/>
    <col min="8" max="8" width="13.140625" customWidth="1"/>
    <col min="9" max="9" width="11.42578125" customWidth="1"/>
    <col min="10" max="10" width="16" customWidth="1"/>
    <col min="11" max="256" width="11.42578125" customWidth="1"/>
  </cols>
  <sheetData>
    <row r="1" spans="1:12" x14ac:dyDescent="0.2">
      <c r="A1" s="2359"/>
      <c r="B1" s="2360"/>
      <c r="C1" s="2360"/>
      <c r="D1" s="2360"/>
      <c r="E1" s="2360"/>
      <c r="F1" s="2360"/>
      <c r="G1" s="2360"/>
      <c r="H1" s="2360"/>
      <c r="I1" s="2360"/>
      <c r="J1" s="2361"/>
    </row>
    <row r="2" spans="1:12" ht="30.75" customHeight="1" x14ac:dyDescent="0.2">
      <c r="A2" s="2362"/>
      <c r="B2" s="1641" t="s">
        <v>378</v>
      </c>
      <c r="C2" s="1642"/>
      <c r="D2" s="1642"/>
      <c r="E2" s="1642"/>
      <c r="F2" s="1642"/>
      <c r="G2" s="1642"/>
      <c r="H2" s="1642"/>
      <c r="I2" s="1642"/>
      <c r="J2" s="1643"/>
    </row>
    <row r="3" spans="1:12" ht="28.5" customHeight="1" x14ac:dyDescent="0.2">
      <c r="A3" s="2312"/>
      <c r="B3" s="1765" t="s">
        <v>1455</v>
      </c>
      <c r="C3" s="1766"/>
      <c r="D3" s="1766"/>
      <c r="E3" s="1766"/>
      <c r="F3" s="1766"/>
      <c r="G3" s="1766"/>
      <c r="H3" s="1766"/>
      <c r="I3" s="1766"/>
      <c r="J3" s="1767"/>
    </row>
    <row r="4" spans="1:12" ht="24.75" customHeight="1" x14ac:dyDescent="0.2">
      <c r="A4" s="2313"/>
      <c r="B4" s="1765" t="s">
        <v>380</v>
      </c>
      <c r="C4" s="1766"/>
      <c r="D4" s="1766"/>
      <c r="E4" s="1766"/>
      <c r="F4" s="1766"/>
      <c r="G4" s="1766"/>
      <c r="H4" s="1766"/>
      <c r="I4" s="1766"/>
      <c r="J4" s="1767"/>
    </row>
    <row r="5" spans="1:12" x14ac:dyDescent="0.2">
      <c r="A5" s="1744" t="s">
        <v>381</v>
      </c>
      <c r="B5" s="1745"/>
      <c r="C5" s="1745"/>
      <c r="D5" s="1745"/>
      <c r="E5" s="1745"/>
      <c r="F5" s="1745"/>
      <c r="G5" s="1745"/>
      <c r="H5" s="1745"/>
      <c r="I5" s="1745"/>
      <c r="J5" s="1746"/>
    </row>
    <row r="6" spans="1:12" ht="25.5" x14ac:dyDescent="0.2">
      <c r="A6" s="1645" t="s">
        <v>342</v>
      </c>
      <c r="B6" s="1647" t="s">
        <v>299</v>
      </c>
      <c r="C6" s="1648"/>
      <c r="D6" s="1649"/>
      <c r="E6" s="1653" t="s">
        <v>343</v>
      </c>
      <c r="F6" s="1647" t="s">
        <v>300</v>
      </c>
      <c r="G6" s="1648"/>
      <c r="H6" s="1649"/>
      <c r="I6" s="223" t="s">
        <v>382</v>
      </c>
      <c r="J6" s="224" t="s">
        <v>383</v>
      </c>
    </row>
    <row r="7" spans="1:12" ht="38.25" x14ac:dyDescent="0.2">
      <c r="A7" s="1646"/>
      <c r="B7" s="1650"/>
      <c r="C7" s="1651"/>
      <c r="D7" s="1652"/>
      <c r="E7" s="1654"/>
      <c r="F7" s="1650"/>
      <c r="G7" s="1651"/>
      <c r="H7" s="1652"/>
      <c r="I7" s="221" t="s">
        <v>384</v>
      </c>
      <c r="J7" s="1286" t="s">
        <v>267</v>
      </c>
    </row>
    <row r="8" spans="1:12" x14ac:dyDescent="0.2">
      <c r="A8" s="2233"/>
      <c r="B8" s="2234"/>
      <c r="C8" s="2234"/>
      <c r="D8" s="2234"/>
      <c r="E8" s="2234"/>
      <c r="F8" s="2234"/>
      <c r="G8" s="2234"/>
      <c r="H8" s="2234"/>
      <c r="I8" s="2234"/>
      <c r="J8" s="2235"/>
    </row>
    <row r="9" spans="1:12" ht="88.5" customHeight="1" x14ac:dyDescent="0.2">
      <c r="A9" s="222" t="s">
        <v>386</v>
      </c>
      <c r="B9" s="1578" t="s">
        <v>1456</v>
      </c>
      <c r="C9" s="2185"/>
      <c r="D9" s="2185"/>
      <c r="E9" s="2185"/>
      <c r="F9" s="1579"/>
      <c r="G9" s="223" t="s">
        <v>387</v>
      </c>
      <c r="H9" s="2230" t="s">
        <v>1457</v>
      </c>
      <c r="I9" s="2231"/>
      <c r="J9" s="2232"/>
      <c r="L9" s="1323"/>
    </row>
    <row r="10" spans="1:12" ht="59.25" customHeight="1" x14ac:dyDescent="0.2">
      <c r="A10" s="222" t="s">
        <v>388</v>
      </c>
      <c r="B10" s="1578" t="s">
        <v>1126</v>
      </c>
      <c r="C10" s="2185"/>
      <c r="D10" s="2185"/>
      <c r="E10" s="2185"/>
      <c r="F10" s="1579"/>
      <c r="G10" s="223" t="s">
        <v>389</v>
      </c>
      <c r="H10" s="2230" t="s">
        <v>1458</v>
      </c>
      <c r="I10" s="2231"/>
      <c r="J10" s="2232"/>
    </row>
    <row r="11" spans="1:12" ht="107.25" customHeight="1" x14ac:dyDescent="0.2">
      <c r="A11" s="220" t="s">
        <v>390</v>
      </c>
      <c r="B11" s="1578" t="s">
        <v>1459</v>
      </c>
      <c r="C11" s="2185"/>
      <c r="D11" s="2185"/>
      <c r="E11" s="2185"/>
      <c r="F11" s="1579"/>
      <c r="G11" s="221" t="s">
        <v>391</v>
      </c>
      <c r="H11" s="1578" t="s">
        <v>1460</v>
      </c>
      <c r="I11" s="2185"/>
      <c r="J11" s="2236"/>
    </row>
    <row r="12" spans="1:12" ht="51" x14ac:dyDescent="0.2">
      <c r="A12" s="222" t="s">
        <v>392</v>
      </c>
      <c r="B12" s="1578" t="s">
        <v>1182</v>
      </c>
      <c r="C12" s="2185"/>
      <c r="D12" s="2185"/>
      <c r="E12" s="2185"/>
      <c r="F12" s="1579"/>
      <c r="G12" s="223" t="s">
        <v>393</v>
      </c>
      <c r="H12" s="1578" t="s">
        <v>532</v>
      </c>
      <c r="I12" s="2185"/>
      <c r="J12" s="2236"/>
    </row>
    <row r="13" spans="1:12" ht="63.75" x14ac:dyDescent="0.2">
      <c r="A13" s="222" t="s">
        <v>394</v>
      </c>
      <c r="B13" s="1578" t="s">
        <v>1461</v>
      </c>
      <c r="C13" s="2185"/>
      <c r="D13" s="2185"/>
      <c r="E13" s="2185"/>
      <c r="F13" s="1579"/>
      <c r="G13" s="223" t="s">
        <v>395</v>
      </c>
      <c r="H13" s="1578" t="s">
        <v>1462</v>
      </c>
      <c r="I13" s="2185"/>
      <c r="J13" s="2236"/>
    </row>
    <row r="14" spans="1:12" ht="15.75" customHeight="1" x14ac:dyDescent="0.2">
      <c r="A14" s="1645" t="s">
        <v>396</v>
      </c>
      <c r="B14" s="2194" t="s">
        <v>866</v>
      </c>
      <c r="C14" s="2195"/>
      <c r="D14" s="2196"/>
      <c r="E14" s="1653" t="s">
        <v>397</v>
      </c>
      <c r="F14" s="1548">
        <v>0.9</v>
      </c>
      <c r="G14" s="1653" t="s">
        <v>398</v>
      </c>
      <c r="H14" s="1958" t="s">
        <v>823</v>
      </c>
      <c r="I14" s="1959"/>
      <c r="J14" s="1960"/>
    </row>
    <row r="15" spans="1:12" ht="15.75" customHeight="1" x14ac:dyDescent="0.2">
      <c r="A15" s="1763"/>
      <c r="B15" s="2197"/>
      <c r="C15" s="2198"/>
      <c r="D15" s="2199"/>
      <c r="E15" s="1724"/>
      <c r="F15" s="1549"/>
      <c r="G15" s="1724"/>
      <c r="H15" s="1961" t="s">
        <v>1463</v>
      </c>
      <c r="I15" s="1961"/>
      <c r="J15" s="1962"/>
    </row>
    <row r="16" spans="1:12" ht="15.75" customHeight="1" thickBot="1" x14ac:dyDescent="0.25">
      <c r="A16" s="1646"/>
      <c r="B16" s="2378"/>
      <c r="C16" s="2379"/>
      <c r="D16" s="2380"/>
      <c r="E16" s="1654"/>
      <c r="F16" s="1550"/>
      <c r="G16" s="1654"/>
      <c r="H16" s="1963" t="s">
        <v>1464</v>
      </c>
      <c r="I16" s="1963"/>
      <c r="J16" s="1964"/>
    </row>
    <row r="17" spans="1:15" x14ac:dyDescent="0.2">
      <c r="A17" s="2370"/>
      <c r="B17" s="1659"/>
      <c r="C17" s="1659"/>
      <c r="D17" s="1659"/>
      <c r="E17" s="1659"/>
      <c r="F17" s="1659"/>
      <c r="G17" s="1659"/>
      <c r="H17" s="1659"/>
      <c r="I17" s="1659"/>
      <c r="J17" s="2371"/>
    </row>
    <row r="18" spans="1:15" x14ac:dyDescent="0.2">
      <c r="A18" s="235"/>
      <c r="B18" s="235"/>
      <c r="C18" s="235"/>
      <c r="D18" s="235"/>
      <c r="E18" s="235"/>
      <c r="F18" s="276"/>
      <c r="G18" s="235"/>
      <c r="H18" s="235"/>
      <c r="I18" s="235"/>
      <c r="J18" s="235"/>
    </row>
    <row r="19" spans="1:15" ht="24" customHeight="1" x14ac:dyDescent="0.2">
      <c r="A19" s="2372"/>
      <c r="B19" s="1641" t="s">
        <v>378</v>
      </c>
      <c r="C19" s="1642"/>
      <c r="D19" s="1642"/>
      <c r="E19" s="1642"/>
      <c r="F19" s="1642"/>
      <c r="G19" s="1642"/>
      <c r="H19" s="1642"/>
      <c r="I19" s="1642"/>
      <c r="J19" s="1643"/>
    </row>
    <row r="20" spans="1:15" ht="18.75" customHeight="1" x14ac:dyDescent="0.2">
      <c r="A20" s="2373"/>
      <c r="B20" s="1765" t="s">
        <v>1455</v>
      </c>
      <c r="C20" s="1766"/>
      <c r="D20" s="1766"/>
      <c r="E20" s="1766"/>
      <c r="F20" s="1766"/>
      <c r="G20" s="1766"/>
      <c r="H20" s="1766"/>
      <c r="I20" s="1766"/>
      <c r="J20" s="1767"/>
    </row>
    <row r="21" spans="1:15" ht="13.5" thickBot="1" x14ac:dyDescent="0.25">
      <c r="A21" s="2374"/>
      <c r="B21" s="2375" t="s">
        <v>380</v>
      </c>
      <c r="C21" s="2376"/>
      <c r="D21" s="2376"/>
      <c r="E21" s="2376"/>
      <c r="F21" s="2376"/>
      <c r="G21" s="2376"/>
      <c r="H21" s="2376"/>
      <c r="I21" s="2376"/>
      <c r="J21" s="2377"/>
    </row>
    <row r="22" spans="1:15" ht="21.75" customHeight="1" thickBot="1" x14ac:dyDescent="0.25">
      <c r="A22" s="1620" t="s">
        <v>402</v>
      </c>
      <c r="B22" s="1621"/>
      <c r="C22" s="1621"/>
      <c r="D22" s="1621"/>
      <c r="E22" s="1621"/>
      <c r="F22" s="1621"/>
      <c r="G22" s="1621"/>
      <c r="H22" s="1621"/>
      <c r="I22" s="1621"/>
      <c r="J22" s="1622"/>
    </row>
    <row r="23" spans="1:15" ht="51" x14ac:dyDescent="0.2">
      <c r="A23" s="222" t="s">
        <v>403</v>
      </c>
      <c r="B23" s="227" t="s">
        <v>397</v>
      </c>
      <c r="C23" s="227" t="s">
        <v>1465</v>
      </c>
      <c r="D23" s="223" t="s">
        <v>405</v>
      </c>
      <c r="E23" s="223" t="s">
        <v>406</v>
      </c>
      <c r="F23" s="2314" t="s">
        <v>407</v>
      </c>
      <c r="G23" s="2315"/>
      <c r="H23" s="223" t="s">
        <v>665</v>
      </c>
      <c r="I23" s="223" t="s">
        <v>666</v>
      </c>
      <c r="J23" s="228" t="s">
        <v>667</v>
      </c>
    </row>
    <row r="24" spans="1:15" ht="409.5" customHeight="1" x14ac:dyDescent="0.2">
      <c r="A24" s="1797">
        <v>2016</v>
      </c>
      <c r="B24" s="1842">
        <v>1</v>
      </c>
      <c r="C24" s="2364">
        <v>1</v>
      </c>
      <c r="D24" s="2365">
        <v>1</v>
      </c>
      <c r="E24" s="2163" t="s">
        <v>1466</v>
      </c>
      <c r="F24" s="2366" t="s">
        <v>1467</v>
      </c>
      <c r="G24" s="2363"/>
      <c r="H24" s="1582" t="s">
        <v>1468</v>
      </c>
      <c r="I24" s="2368">
        <v>42916</v>
      </c>
      <c r="J24" s="2363" t="s">
        <v>1469</v>
      </c>
    </row>
    <row r="25" spans="1:15" ht="409.5" customHeight="1" x14ac:dyDescent="0.2">
      <c r="A25" s="1797"/>
      <c r="B25" s="1842"/>
      <c r="C25" s="2364"/>
      <c r="D25" s="2365"/>
      <c r="E25" s="2163"/>
      <c r="F25" s="2363"/>
      <c r="G25" s="2363"/>
      <c r="H25" s="1582"/>
      <c r="I25" s="2368"/>
      <c r="J25" s="2363"/>
    </row>
    <row r="26" spans="1:15" ht="270.75" customHeight="1" x14ac:dyDescent="0.2">
      <c r="A26" s="1797"/>
      <c r="B26" s="1842"/>
      <c r="C26" s="2364"/>
      <c r="D26" s="2365"/>
      <c r="E26" s="2163"/>
      <c r="F26" s="2367"/>
      <c r="G26" s="2367"/>
      <c r="H26" s="1582"/>
      <c r="I26" s="2369"/>
      <c r="J26" s="2363"/>
    </row>
    <row r="27" spans="1:15" ht="218.25" customHeight="1" x14ac:dyDescent="0.2">
      <c r="A27" s="2386">
        <v>2017</v>
      </c>
      <c r="B27" s="2387">
        <v>1</v>
      </c>
      <c r="C27" s="2388">
        <v>1</v>
      </c>
      <c r="D27" s="1882">
        <v>1</v>
      </c>
      <c r="E27" s="1577" t="s">
        <v>1470</v>
      </c>
      <c r="F27" s="1577" t="s">
        <v>1471</v>
      </c>
      <c r="G27" s="1577"/>
      <c r="H27" s="1577" t="s">
        <v>1468</v>
      </c>
      <c r="I27" s="2389">
        <v>42734</v>
      </c>
      <c r="J27" s="2385" t="s">
        <v>1469</v>
      </c>
      <c r="K27" s="1410"/>
      <c r="L27" s="1410"/>
      <c r="M27" s="1410"/>
      <c r="N27" s="1410"/>
      <c r="O27" s="1410"/>
    </row>
    <row r="28" spans="1:15" ht="340.5" customHeight="1" x14ac:dyDescent="0.2">
      <c r="A28" s="2386"/>
      <c r="B28" s="2387"/>
      <c r="C28" s="2388"/>
      <c r="D28" s="1882"/>
      <c r="E28" s="1577"/>
      <c r="F28" s="1577"/>
      <c r="G28" s="1577"/>
      <c r="H28" s="1577"/>
      <c r="I28" s="2389"/>
      <c r="J28" s="2385"/>
      <c r="K28" s="1410"/>
      <c r="L28" s="1410"/>
      <c r="M28" s="1410"/>
      <c r="N28" s="1410"/>
      <c r="O28" s="1410"/>
    </row>
    <row r="29" spans="1:15" ht="409.6" customHeight="1" x14ac:dyDescent="0.2">
      <c r="A29" s="2386"/>
      <c r="B29" s="2387"/>
      <c r="C29" s="2388"/>
      <c r="D29" s="1882"/>
      <c r="E29" s="1577"/>
      <c r="F29" s="1577"/>
      <c r="G29" s="1577"/>
      <c r="H29" s="1577"/>
      <c r="I29" s="2389"/>
      <c r="J29" s="2385"/>
      <c r="K29" s="1410"/>
      <c r="L29" s="1410"/>
      <c r="M29" s="1410"/>
      <c r="N29" s="1410"/>
      <c r="O29" s="1410"/>
    </row>
    <row r="30" spans="1:15" ht="164.25" customHeight="1" x14ac:dyDescent="0.2">
      <c r="A30" s="775">
        <v>2018</v>
      </c>
      <c r="B30" s="350">
        <v>1</v>
      </c>
      <c r="C30" s="867">
        <v>1</v>
      </c>
      <c r="D30" s="350">
        <v>0.84</v>
      </c>
      <c r="E30" s="353" t="s">
        <v>1472</v>
      </c>
      <c r="F30" s="1502" t="s">
        <v>1473</v>
      </c>
      <c r="G30" s="1504"/>
      <c r="H30" s="353" t="s">
        <v>1468</v>
      </c>
      <c r="I30" s="392">
        <v>43465</v>
      </c>
      <c r="J30" s="353" t="s">
        <v>1469</v>
      </c>
      <c r="K30" s="1410"/>
      <c r="L30" s="1410"/>
      <c r="M30" s="1410"/>
      <c r="N30" s="1410"/>
      <c r="O30" s="1410"/>
    </row>
    <row r="31" spans="1:15" x14ac:dyDescent="0.2">
      <c r="A31" s="353">
        <v>2019</v>
      </c>
      <c r="B31" s="353"/>
      <c r="C31" s="867">
        <v>0.89</v>
      </c>
      <c r="D31" s="353"/>
      <c r="E31" s="353"/>
      <c r="F31" s="1502"/>
      <c r="G31" s="1504"/>
      <c r="H31" s="353"/>
      <c r="I31" s="353"/>
      <c r="J31" s="353"/>
      <c r="K31" s="1410"/>
      <c r="L31" s="1410"/>
      <c r="M31" s="1410"/>
      <c r="N31" s="1410"/>
      <c r="O31" s="1410"/>
    </row>
    <row r="32" spans="1:15" x14ac:dyDescent="0.2">
      <c r="A32" s="353">
        <v>2020</v>
      </c>
      <c r="B32" s="353"/>
      <c r="C32" s="867">
        <v>0.99</v>
      </c>
      <c r="D32" s="353"/>
      <c r="E32" s="353"/>
      <c r="F32" s="1502"/>
      <c r="G32" s="1504"/>
      <c r="H32" s="353"/>
      <c r="I32" s="353"/>
      <c r="J32" s="353"/>
      <c r="K32" s="1410"/>
      <c r="L32" s="1410"/>
      <c r="M32" s="1410"/>
      <c r="N32" s="1410"/>
      <c r="O32" s="1410"/>
    </row>
    <row r="33" spans="1:15" ht="93.75" customHeight="1" x14ac:dyDescent="0.2">
      <c r="A33" s="889">
        <v>2021</v>
      </c>
      <c r="B33" s="1265">
        <v>1</v>
      </c>
      <c r="C33" s="1440">
        <v>1</v>
      </c>
      <c r="D33" s="1252">
        <v>0.99</v>
      </c>
      <c r="E33" s="1266" t="s">
        <v>1866</v>
      </c>
      <c r="F33" s="2381"/>
      <c r="G33" s="2382"/>
      <c r="H33" s="893" t="s">
        <v>1867</v>
      </c>
      <c r="I33" s="1441">
        <v>44227</v>
      </c>
      <c r="J33" s="1267" t="s">
        <v>1868</v>
      </c>
      <c r="K33" s="1410"/>
      <c r="L33" s="1410"/>
      <c r="M33" s="1410"/>
      <c r="N33" s="1410"/>
      <c r="O33" s="1410"/>
    </row>
    <row r="34" spans="1:15" ht="290.25" customHeight="1" x14ac:dyDescent="0.2">
      <c r="A34" s="889">
        <v>2022</v>
      </c>
      <c r="B34" s="1265">
        <v>1</v>
      </c>
      <c r="C34" s="1440">
        <v>1</v>
      </c>
      <c r="D34" s="1252">
        <v>0.81</v>
      </c>
      <c r="E34" s="1266" t="s">
        <v>1869</v>
      </c>
      <c r="F34" s="2383"/>
      <c r="G34" s="2384"/>
      <c r="H34" s="1442" t="s">
        <v>1867</v>
      </c>
      <c r="I34" s="1441">
        <v>44763</v>
      </c>
      <c r="J34" s="1267" t="s">
        <v>1620</v>
      </c>
      <c r="K34" s="1410"/>
      <c r="L34" s="1410"/>
      <c r="M34" s="1410"/>
      <c r="N34" s="1410"/>
      <c r="O34" s="1410"/>
    </row>
    <row r="35" spans="1:15" x14ac:dyDescent="0.2">
      <c r="A35" s="280"/>
      <c r="B35" s="280"/>
      <c r="C35" s="280"/>
      <c r="D35" s="280"/>
      <c r="E35" s="280"/>
      <c r="F35" s="692"/>
      <c r="G35" s="280"/>
      <c r="H35" s="280"/>
      <c r="I35" s="280"/>
      <c r="J35" s="280"/>
      <c r="K35" s="1410"/>
      <c r="L35" s="1410"/>
      <c r="M35" s="1410"/>
      <c r="N35" s="1410"/>
      <c r="O35" s="1410"/>
    </row>
    <row r="36" spans="1:15" x14ac:dyDescent="0.2">
      <c r="A36" s="280"/>
      <c r="B36" s="280"/>
      <c r="C36" s="280"/>
      <c r="D36" s="280"/>
      <c r="E36" s="280"/>
      <c r="F36" s="692"/>
      <c r="G36" s="280"/>
      <c r="H36" s="280"/>
      <c r="I36" s="280"/>
      <c r="J36" s="280"/>
      <c r="K36" s="1410"/>
      <c r="L36" s="1410"/>
      <c r="M36" s="1410"/>
      <c r="N36" s="1410"/>
      <c r="O36" s="1410"/>
    </row>
    <row r="37" spans="1:15" x14ac:dyDescent="0.2">
      <c r="A37" s="280"/>
      <c r="B37" s="280"/>
      <c r="C37" s="280"/>
      <c r="D37" s="280"/>
      <c r="E37" s="280"/>
      <c r="F37" s="692"/>
      <c r="G37" s="280"/>
      <c r="H37" s="280"/>
      <c r="I37" s="280"/>
      <c r="J37" s="280"/>
      <c r="K37" s="1410"/>
      <c r="L37" s="1410"/>
      <c r="M37" s="1410"/>
      <c r="N37" s="1410"/>
      <c r="O37" s="1410"/>
    </row>
    <row r="38" spans="1:15" x14ac:dyDescent="0.2">
      <c r="A38" s="280"/>
      <c r="B38" s="280"/>
      <c r="C38" s="280"/>
      <c r="D38" s="280"/>
      <c r="E38" s="280"/>
      <c r="F38" s="692"/>
      <c r="G38" s="280"/>
      <c r="H38" s="280"/>
      <c r="I38" s="280"/>
      <c r="J38" s="280"/>
      <c r="K38" s="1410"/>
      <c r="L38" s="1410"/>
      <c r="M38" s="1410"/>
      <c r="N38" s="1410"/>
      <c r="O38" s="1410"/>
    </row>
    <row r="39" spans="1:15" x14ac:dyDescent="0.2">
      <c r="A39" s="280"/>
      <c r="B39" s="280"/>
      <c r="C39" s="280"/>
      <c r="D39" s="280"/>
      <c r="E39" s="280"/>
      <c r="F39" s="692"/>
      <c r="G39" s="280"/>
      <c r="H39" s="280"/>
      <c r="I39" s="280"/>
      <c r="J39" s="280"/>
      <c r="K39" s="1410"/>
      <c r="L39" s="1410"/>
      <c r="M39" s="1410"/>
      <c r="N39" s="1410"/>
      <c r="O39" s="1410"/>
    </row>
    <row r="40" spans="1:15" x14ac:dyDescent="0.2">
      <c r="A40" s="280"/>
      <c r="B40" s="280"/>
      <c r="C40" s="280"/>
      <c r="D40" s="280"/>
      <c r="E40" s="280"/>
      <c r="F40" s="692"/>
      <c r="G40" s="280"/>
      <c r="H40" s="280"/>
      <c r="I40" s="280"/>
      <c r="J40" s="280"/>
      <c r="K40" s="1410"/>
      <c r="L40" s="1410"/>
      <c r="M40" s="1410"/>
      <c r="N40" s="1410"/>
      <c r="O40" s="1410"/>
    </row>
    <row r="41" spans="1:15" x14ac:dyDescent="0.2">
      <c r="A41" s="280"/>
      <c r="B41" s="280"/>
      <c r="C41" s="280"/>
      <c r="D41" s="280"/>
      <c r="E41" s="280"/>
      <c r="F41" s="692"/>
      <c r="G41" s="280"/>
      <c r="H41" s="280"/>
      <c r="I41" s="280"/>
      <c r="J41" s="280"/>
      <c r="K41" s="1410"/>
      <c r="L41" s="1410"/>
      <c r="M41" s="1410"/>
      <c r="N41" s="1410"/>
      <c r="O41" s="1410"/>
    </row>
    <row r="42" spans="1:15" x14ac:dyDescent="0.2">
      <c r="A42" s="280"/>
      <c r="B42" s="280"/>
      <c r="C42" s="280"/>
      <c r="D42" s="280"/>
      <c r="E42" s="280"/>
      <c r="F42" s="692"/>
      <c r="G42" s="280"/>
      <c r="H42" s="280"/>
      <c r="I42" s="280"/>
      <c r="J42" s="280"/>
      <c r="K42" s="1410"/>
      <c r="L42" s="1410"/>
      <c r="M42" s="1410"/>
      <c r="N42" s="1410"/>
      <c r="O42" s="1410"/>
    </row>
    <row r="43" spans="1:15" x14ac:dyDescent="0.2">
      <c r="A43" s="280"/>
      <c r="B43" s="280"/>
      <c r="C43" s="280"/>
      <c r="D43" s="280"/>
      <c r="E43" s="280"/>
      <c r="F43" s="692"/>
      <c r="G43" s="280"/>
      <c r="H43" s="280"/>
      <c r="I43" s="280"/>
      <c r="J43" s="280"/>
      <c r="K43" s="1410"/>
      <c r="L43" s="1410"/>
      <c r="M43" s="1410"/>
      <c r="N43" s="1410"/>
      <c r="O43" s="1410"/>
    </row>
    <row r="44" spans="1:15" x14ac:dyDescent="0.2">
      <c r="A44" s="280"/>
      <c r="B44" s="280"/>
      <c r="C44" s="280"/>
      <c r="D44" s="280"/>
      <c r="E44" s="280"/>
      <c r="F44" s="692"/>
      <c r="G44" s="280"/>
      <c r="H44" s="280"/>
      <c r="I44" s="280"/>
      <c r="J44" s="280"/>
      <c r="K44" s="1410"/>
      <c r="L44" s="1410"/>
      <c r="M44" s="1410"/>
      <c r="N44" s="1410"/>
      <c r="O44" s="1410"/>
    </row>
    <row r="45" spans="1:15" x14ac:dyDescent="0.2">
      <c r="A45" s="280"/>
      <c r="B45" s="280"/>
      <c r="C45" s="280"/>
      <c r="D45" s="280"/>
      <c r="E45" s="280"/>
      <c r="F45" s="692"/>
      <c r="G45" s="280"/>
      <c r="H45" s="280"/>
      <c r="I45" s="280"/>
      <c r="J45" s="280"/>
      <c r="K45" s="1410"/>
      <c r="L45" s="1410"/>
      <c r="M45" s="1410"/>
      <c r="N45" s="1410"/>
      <c r="O45" s="1410"/>
    </row>
    <row r="46" spans="1:15" x14ac:dyDescent="0.2">
      <c r="A46" s="280"/>
      <c r="B46" s="280"/>
      <c r="C46" s="280"/>
      <c r="D46" s="280"/>
      <c r="E46" s="280"/>
      <c r="F46" s="692"/>
      <c r="G46" s="280"/>
      <c r="H46" s="280"/>
      <c r="I46" s="280"/>
      <c r="J46" s="280"/>
      <c r="K46" s="1410"/>
      <c r="L46" s="1410"/>
      <c r="M46" s="1410"/>
      <c r="N46" s="1410"/>
      <c r="O46" s="1410"/>
    </row>
    <row r="47" spans="1:15" x14ac:dyDescent="0.2">
      <c r="A47" s="280"/>
      <c r="B47" s="280"/>
      <c r="C47" s="280"/>
      <c r="D47" s="280"/>
      <c r="E47" s="280"/>
      <c r="F47" s="692"/>
      <c r="G47" s="280"/>
      <c r="H47" s="280"/>
      <c r="I47" s="280"/>
      <c r="J47" s="280"/>
      <c r="K47" s="1410"/>
      <c r="L47" s="1410"/>
      <c r="M47" s="1410"/>
      <c r="N47" s="1410"/>
      <c r="O47" s="1410"/>
    </row>
    <row r="48" spans="1:15" x14ac:dyDescent="0.2">
      <c r="A48" s="280"/>
      <c r="B48" s="280"/>
      <c r="C48" s="280"/>
      <c r="D48" s="280"/>
      <c r="E48" s="280"/>
      <c r="F48" s="692"/>
      <c r="G48" s="280"/>
      <c r="H48" s="280"/>
      <c r="I48" s="280"/>
      <c r="J48" s="280"/>
      <c r="K48" s="1410"/>
      <c r="L48" s="1410"/>
      <c r="M48" s="1410"/>
      <c r="N48" s="1410"/>
      <c r="O48" s="1410"/>
    </row>
    <row r="49" spans="1:15" x14ac:dyDescent="0.2">
      <c r="A49" s="280"/>
      <c r="B49" s="280"/>
      <c r="C49" s="280"/>
      <c r="D49" s="280"/>
      <c r="E49" s="280"/>
      <c r="F49" s="692"/>
      <c r="G49" s="280"/>
      <c r="H49" s="280"/>
      <c r="I49" s="280"/>
      <c r="J49" s="280"/>
      <c r="K49" s="1410"/>
      <c r="L49" s="1410"/>
      <c r="M49" s="1410"/>
      <c r="N49" s="1410"/>
      <c r="O49" s="1410"/>
    </row>
    <row r="50" spans="1:15" x14ac:dyDescent="0.2">
      <c r="A50" s="280"/>
      <c r="B50" s="280"/>
      <c r="C50" s="280"/>
      <c r="D50" s="280"/>
      <c r="E50" s="280"/>
      <c r="F50" s="692"/>
      <c r="G50" s="280"/>
      <c r="H50" s="280"/>
      <c r="I50" s="280"/>
      <c r="J50" s="280"/>
      <c r="K50" s="1410"/>
      <c r="L50" s="1410"/>
      <c r="M50" s="1410"/>
      <c r="N50" s="1410"/>
      <c r="O50" s="1410"/>
    </row>
    <row r="51" spans="1:15" x14ac:dyDescent="0.2">
      <c r="A51" s="280"/>
      <c r="B51" s="280"/>
      <c r="C51" s="280"/>
      <c r="D51" s="280"/>
      <c r="E51" s="280"/>
      <c r="F51" s="692"/>
      <c r="G51" s="280"/>
      <c r="H51" s="280"/>
      <c r="I51" s="280"/>
      <c r="J51" s="280"/>
      <c r="K51" s="1410"/>
      <c r="L51" s="1410"/>
      <c r="M51" s="1410"/>
      <c r="N51" s="1410"/>
      <c r="O51" s="1410"/>
    </row>
  </sheetData>
  <mergeCells count="59">
    <mergeCell ref="F33:G33"/>
    <mergeCell ref="F34:G34"/>
    <mergeCell ref="J27:J29"/>
    <mergeCell ref="A27:A29"/>
    <mergeCell ref="B27:B29"/>
    <mergeCell ref="C27:C29"/>
    <mergeCell ref="D27:D29"/>
    <mergeCell ref="E27:E29"/>
    <mergeCell ref="F27:G29"/>
    <mergeCell ref="H27:H29"/>
    <mergeCell ref="I27:I29"/>
    <mergeCell ref="F32:G32"/>
    <mergeCell ref="F31:G31"/>
    <mergeCell ref="H14:J14"/>
    <mergeCell ref="H15:J15"/>
    <mergeCell ref="H16:J16"/>
    <mergeCell ref="A17:J17"/>
    <mergeCell ref="F23:G23"/>
    <mergeCell ref="A19:A21"/>
    <mergeCell ref="B19:J19"/>
    <mergeCell ref="B20:J20"/>
    <mergeCell ref="B21:J21"/>
    <mergeCell ref="A22:J22"/>
    <mergeCell ref="A14:A16"/>
    <mergeCell ref="B14:D16"/>
    <mergeCell ref="E14:E16"/>
    <mergeCell ref="F14:F16"/>
    <mergeCell ref="G14:G16"/>
    <mergeCell ref="B12:F12"/>
    <mergeCell ref="H12:J12"/>
    <mergeCell ref="B13:F13"/>
    <mergeCell ref="A5:J5"/>
    <mergeCell ref="A6:A7"/>
    <mergeCell ref="B6:D7"/>
    <mergeCell ref="E6:E7"/>
    <mergeCell ref="F6:H7"/>
    <mergeCell ref="H13:J13"/>
    <mergeCell ref="B9:F9"/>
    <mergeCell ref="H9:J9"/>
    <mergeCell ref="B10:F10"/>
    <mergeCell ref="H10:J10"/>
    <mergeCell ref="B11:F11"/>
    <mergeCell ref="H11:J11"/>
    <mergeCell ref="E24:E26"/>
    <mergeCell ref="A24:A26"/>
    <mergeCell ref="B24:B26"/>
    <mergeCell ref="F30:G30"/>
    <mergeCell ref="A1:J1"/>
    <mergeCell ref="A2:A4"/>
    <mergeCell ref="B2:J2"/>
    <mergeCell ref="B3:J3"/>
    <mergeCell ref="B4:J4"/>
    <mergeCell ref="A8:J8"/>
    <mergeCell ref="J24:J26"/>
    <mergeCell ref="C24:C26"/>
    <mergeCell ref="D24:D26"/>
    <mergeCell ref="F24:G26"/>
    <mergeCell ref="H24:H26"/>
    <mergeCell ref="I24:I26"/>
  </mergeCells>
  <dataValidations count="3">
    <dataValidation type="list" allowBlank="1" showInputMessage="1" showErrorMessage="1" errorTitle="Seleccione un valor de la lista" sqref="J6" xr:uid="{00000000-0002-0000-2C00-000000000000}">
      <formula1>$K$1:$K$3</formula1>
    </dataValidation>
    <dataValidation allowBlank="1" showInputMessage="1" showErrorMessage="1" errorTitle="Seleccionar un valor de la lista" sqref="E24 E27" xr:uid="{00000000-0002-0000-2C00-000001000000}"/>
    <dataValidation type="list" allowBlank="1" showInputMessage="1" showErrorMessage="1" sqref="J24 J27" xr:uid="{00000000-0002-0000-2C00-000002000000}">
      <formula1>$M$1:$M$4</formula1>
    </dataValidation>
  </dataValidations>
  <pageMargins left="0.7" right="0.7" top="0.75" bottom="0.75" header="0.3" footer="0.3"/>
  <pageSetup paperSize="9" orientation="portrait" r:id="rId1"/>
  <drawing r:id="rId2"/>
  <legacyDrawing r:id="rId3"/>
</worksheet>
</file>

<file path=xl/worksheets/sheet4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rgb="FFFF33CC"/>
  </sheetPr>
  <dimension ref="A1:AH204"/>
  <sheetViews>
    <sheetView showGridLines="0" workbookViewId="0">
      <selection activeCell="F6" sqref="F6:H7"/>
    </sheetView>
  </sheetViews>
  <sheetFormatPr baseColWidth="10" defaultColWidth="9.140625" defaultRowHeight="12.75" x14ac:dyDescent="0.2"/>
  <cols>
    <col min="1" max="1" width="13.5703125" customWidth="1"/>
    <col min="2" max="2" width="11" customWidth="1"/>
    <col min="3" max="3" width="9.5703125" customWidth="1"/>
    <col min="4" max="4" width="8" customWidth="1"/>
    <col min="5" max="5" width="34" style="465" customWidth="1"/>
    <col min="6" max="6" width="0.140625" customWidth="1"/>
    <col min="7" max="7" width="13" customWidth="1"/>
    <col min="8" max="8" width="12.5703125" customWidth="1"/>
    <col min="9" max="11" width="11.42578125" customWidth="1"/>
    <col min="12" max="12" width="16.7109375" bestFit="1" customWidth="1"/>
    <col min="13" max="17" width="11.42578125" customWidth="1"/>
    <col min="18" max="18" width="6" customWidth="1"/>
    <col min="19" max="256" width="11.42578125" customWidth="1"/>
  </cols>
  <sheetData>
    <row r="1" spans="1:10" x14ac:dyDescent="0.2">
      <c r="A1" s="2359"/>
      <c r="B1" s="2360"/>
      <c r="C1" s="2360"/>
      <c r="D1" s="2360"/>
      <c r="E1" s="2360"/>
      <c r="F1" s="2360"/>
      <c r="G1" s="2360"/>
      <c r="H1" s="2360"/>
      <c r="I1" s="2360"/>
      <c r="J1" s="2361"/>
    </row>
    <row r="2" spans="1:10" ht="23.25" customHeight="1" x14ac:dyDescent="0.2">
      <c r="A2" s="2362"/>
      <c r="B2" s="1641" t="s">
        <v>378</v>
      </c>
      <c r="C2" s="1642"/>
      <c r="D2" s="1642"/>
      <c r="E2" s="1642"/>
      <c r="F2" s="1642"/>
      <c r="G2" s="1642"/>
      <c r="H2" s="1642"/>
      <c r="I2" s="1642"/>
      <c r="J2" s="1643"/>
    </row>
    <row r="3" spans="1:10" ht="21.75" customHeight="1" x14ac:dyDescent="0.2">
      <c r="A3" s="2312"/>
      <c r="B3" s="1765" t="s">
        <v>1455</v>
      </c>
      <c r="C3" s="1766"/>
      <c r="D3" s="1766"/>
      <c r="E3" s="1766"/>
      <c r="F3" s="1766"/>
      <c r="G3" s="1766"/>
      <c r="H3" s="1766"/>
      <c r="I3" s="1766"/>
      <c r="J3" s="1767"/>
    </row>
    <row r="4" spans="1:10" ht="24" customHeight="1" x14ac:dyDescent="0.2">
      <c r="A4" s="2313"/>
      <c r="B4" s="1765" t="s">
        <v>380</v>
      </c>
      <c r="C4" s="1766"/>
      <c r="D4" s="1766"/>
      <c r="E4" s="1766"/>
      <c r="F4" s="1766"/>
      <c r="G4" s="1766"/>
      <c r="H4" s="1766"/>
      <c r="I4" s="1766"/>
      <c r="J4" s="1767"/>
    </row>
    <row r="5" spans="1:10" x14ac:dyDescent="0.2">
      <c r="A5" s="1744" t="s">
        <v>381</v>
      </c>
      <c r="B5" s="1745"/>
      <c r="C5" s="1745"/>
      <c r="D5" s="1745"/>
      <c r="E5" s="1745"/>
      <c r="F5" s="1745"/>
      <c r="G5" s="1745"/>
      <c r="H5" s="1745"/>
      <c r="I5" s="1745"/>
      <c r="J5" s="1746"/>
    </row>
    <row r="6" spans="1:10" ht="25.5" x14ac:dyDescent="0.2">
      <c r="A6" s="1645" t="s">
        <v>342</v>
      </c>
      <c r="B6" s="1647" t="s">
        <v>301</v>
      </c>
      <c r="C6" s="1648"/>
      <c r="D6" s="1649"/>
      <c r="E6" s="1653" t="s">
        <v>343</v>
      </c>
      <c r="F6" s="1647" t="s">
        <v>302</v>
      </c>
      <c r="G6" s="1648"/>
      <c r="H6" s="1649"/>
      <c r="I6" s="223" t="s">
        <v>382</v>
      </c>
      <c r="J6" s="224" t="s">
        <v>383</v>
      </c>
    </row>
    <row r="7" spans="1:10" ht="38.25" x14ac:dyDescent="0.2">
      <c r="A7" s="1646"/>
      <c r="B7" s="1650"/>
      <c r="C7" s="1651"/>
      <c r="D7" s="1652"/>
      <c r="E7" s="1654"/>
      <c r="F7" s="1650"/>
      <c r="G7" s="1651"/>
      <c r="H7" s="1652"/>
      <c r="I7" s="221" t="s">
        <v>384</v>
      </c>
      <c r="J7" s="225" t="s">
        <v>385</v>
      </c>
    </row>
    <row r="8" spans="1:10" x14ac:dyDescent="0.2">
      <c r="A8" s="2233"/>
      <c r="B8" s="2234"/>
      <c r="C8" s="2234"/>
      <c r="D8" s="2234"/>
      <c r="E8" s="2234"/>
      <c r="F8" s="2234"/>
      <c r="G8" s="2234"/>
      <c r="H8" s="2234"/>
      <c r="I8" s="2234"/>
      <c r="J8" s="2235"/>
    </row>
    <row r="9" spans="1:10" ht="54" customHeight="1" x14ac:dyDescent="0.2">
      <c r="A9" s="222" t="s">
        <v>386</v>
      </c>
      <c r="B9" s="1578" t="s">
        <v>1474</v>
      </c>
      <c r="C9" s="2185"/>
      <c r="D9" s="2185"/>
      <c r="E9" s="2185"/>
      <c r="F9" s="1579"/>
      <c r="G9" s="223" t="s">
        <v>387</v>
      </c>
      <c r="H9" s="2230" t="s">
        <v>1475</v>
      </c>
      <c r="I9" s="2231"/>
      <c r="J9" s="2232"/>
    </row>
    <row r="10" spans="1:10" ht="102" customHeight="1" x14ac:dyDescent="0.2">
      <c r="A10" s="222" t="s">
        <v>388</v>
      </c>
      <c r="B10" s="1578" t="s">
        <v>1476</v>
      </c>
      <c r="C10" s="2185"/>
      <c r="D10" s="2185"/>
      <c r="E10" s="2185"/>
      <c r="F10" s="1579"/>
      <c r="G10" s="223" t="s">
        <v>389</v>
      </c>
      <c r="H10" s="2230" t="s">
        <v>1477</v>
      </c>
      <c r="I10" s="2231"/>
      <c r="J10" s="2232"/>
    </row>
    <row r="11" spans="1:10" ht="108" customHeight="1" x14ac:dyDescent="0.2">
      <c r="A11" s="220" t="s">
        <v>390</v>
      </c>
      <c r="B11" s="1578" t="s">
        <v>1478</v>
      </c>
      <c r="C11" s="2185"/>
      <c r="D11" s="2185"/>
      <c r="E11" s="2185"/>
      <c r="F11" s="1579"/>
      <c r="G11" s="221" t="s">
        <v>391</v>
      </c>
      <c r="H11" s="1578" t="s">
        <v>1479</v>
      </c>
      <c r="I11" s="2185"/>
      <c r="J11" s="2236"/>
    </row>
    <row r="12" spans="1:10" ht="38.25" x14ac:dyDescent="0.2">
      <c r="A12" s="222" t="s">
        <v>392</v>
      </c>
      <c r="B12" s="1578" t="s">
        <v>1182</v>
      </c>
      <c r="C12" s="2185"/>
      <c r="D12" s="2185"/>
      <c r="E12" s="2185"/>
      <c r="F12" s="1579"/>
      <c r="G12" s="223" t="s">
        <v>393</v>
      </c>
      <c r="H12" s="1578" t="s">
        <v>1065</v>
      </c>
      <c r="I12" s="2185"/>
      <c r="J12" s="2236"/>
    </row>
    <row r="13" spans="1:10" ht="51" x14ac:dyDescent="0.2">
      <c r="A13" s="222" t="s">
        <v>394</v>
      </c>
      <c r="B13" s="1578" t="s">
        <v>1461</v>
      </c>
      <c r="C13" s="2185"/>
      <c r="D13" s="2185"/>
      <c r="E13" s="2185"/>
      <c r="F13" s="1579"/>
      <c r="G13" s="223" t="s">
        <v>395</v>
      </c>
      <c r="H13" s="1578" t="s">
        <v>1462</v>
      </c>
      <c r="I13" s="2185"/>
      <c r="J13" s="2236"/>
    </row>
    <row r="14" spans="1:10" ht="17.25" customHeight="1" x14ac:dyDescent="0.2">
      <c r="A14" s="1645" t="s">
        <v>396</v>
      </c>
      <c r="B14" s="2317">
        <v>60</v>
      </c>
      <c r="C14" s="2318"/>
      <c r="D14" s="2319"/>
      <c r="E14" s="1653" t="s">
        <v>397</v>
      </c>
      <c r="F14" s="2336">
        <v>21</v>
      </c>
      <c r="G14" s="1653" t="s">
        <v>398</v>
      </c>
      <c r="H14" s="2203" t="s">
        <v>1480</v>
      </c>
      <c r="I14" s="2204"/>
      <c r="J14" s="2205"/>
    </row>
    <row r="15" spans="1:10" ht="16.5" customHeight="1" x14ac:dyDescent="0.2">
      <c r="A15" s="1763"/>
      <c r="B15" s="2320"/>
      <c r="C15" s="2321"/>
      <c r="D15" s="2322"/>
      <c r="E15" s="1724"/>
      <c r="F15" s="2337"/>
      <c r="G15" s="1724"/>
      <c r="H15" s="2206" t="s">
        <v>1481</v>
      </c>
      <c r="I15" s="2207"/>
      <c r="J15" s="2208"/>
    </row>
    <row r="16" spans="1:10" ht="20.25" customHeight="1" x14ac:dyDescent="0.2">
      <c r="A16" s="1646"/>
      <c r="B16" s="2456"/>
      <c r="C16" s="2457"/>
      <c r="D16" s="2458"/>
      <c r="E16" s="1654"/>
      <c r="F16" s="2459"/>
      <c r="G16" s="1654"/>
      <c r="H16" s="2443" t="s">
        <v>1482</v>
      </c>
      <c r="I16" s="2444"/>
      <c r="J16" s="2445"/>
    </row>
    <row r="17" spans="1:12" ht="22.5" customHeight="1" x14ac:dyDescent="0.2">
      <c r="A17" s="2440"/>
      <c r="B17" s="2441"/>
      <c r="C17" s="2441"/>
      <c r="D17" s="2441"/>
      <c r="E17" s="2441"/>
      <c r="F17" s="2441"/>
      <c r="G17" s="2441"/>
      <c r="H17" s="2441"/>
      <c r="I17" s="2441"/>
      <c r="J17" s="2442"/>
    </row>
    <row r="18" spans="1:12" ht="25.5" customHeight="1" x14ac:dyDescent="0.2">
      <c r="A18" s="2372"/>
      <c r="B18" s="1641" t="s">
        <v>378</v>
      </c>
      <c r="C18" s="1642"/>
      <c r="D18" s="1642"/>
      <c r="E18" s="1642"/>
      <c r="F18" s="1642"/>
      <c r="G18" s="1642"/>
      <c r="H18" s="1642"/>
      <c r="I18" s="1642"/>
      <c r="J18" s="1643"/>
    </row>
    <row r="19" spans="1:12" ht="24" customHeight="1" x14ac:dyDescent="0.2">
      <c r="A19" s="2373"/>
      <c r="B19" s="1765" t="s">
        <v>1455</v>
      </c>
      <c r="C19" s="1766"/>
      <c r="D19" s="1766"/>
      <c r="E19" s="1766"/>
      <c r="F19" s="1766"/>
      <c r="G19" s="1766"/>
      <c r="H19" s="1766"/>
      <c r="I19" s="1766"/>
      <c r="J19" s="1767"/>
    </row>
    <row r="20" spans="1:12" ht="16.5" customHeight="1" thickBot="1" x14ac:dyDescent="0.25">
      <c r="A20" s="2374"/>
      <c r="B20" s="2375" t="s">
        <v>380</v>
      </c>
      <c r="C20" s="2376"/>
      <c r="D20" s="2376"/>
      <c r="E20" s="2376"/>
      <c r="F20" s="2376"/>
      <c r="G20" s="2376"/>
      <c r="H20" s="2376"/>
      <c r="I20" s="2376"/>
      <c r="J20" s="2377"/>
    </row>
    <row r="21" spans="1:12" ht="21" customHeight="1" thickBot="1" x14ac:dyDescent="0.25">
      <c r="A21" s="1620" t="s">
        <v>402</v>
      </c>
      <c r="B21" s="1621"/>
      <c r="C21" s="1621"/>
      <c r="D21" s="1621"/>
      <c r="E21" s="1621"/>
      <c r="F21" s="1621"/>
      <c r="G21" s="1621"/>
      <c r="H21" s="1621"/>
      <c r="I21" s="1621"/>
      <c r="J21" s="1622"/>
    </row>
    <row r="22" spans="1:12" ht="25.5" x14ac:dyDescent="0.2">
      <c r="A22" s="222" t="s">
        <v>403</v>
      </c>
      <c r="B22" s="227" t="s">
        <v>1483</v>
      </c>
      <c r="C22" s="227" t="s">
        <v>404</v>
      </c>
      <c r="D22" s="223" t="s">
        <v>405</v>
      </c>
      <c r="E22" s="464" t="s">
        <v>406</v>
      </c>
      <c r="F22" s="2314" t="s">
        <v>407</v>
      </c>
      <c r="G22" s="2315"/>
      <c r="H22" s="223" t="s">
        <v>665</v>
      </c>
      <c r="I22" s="223" t="s">
        <v>666</v>
      </c>
      <c r="J22" s="228" t="s">
        <v>667</v>
      </c>
    </row>
    <row r="23" spans="1:12" ht="99.95" customHeight="1" x14ac:dyDescent="0.2">
      <c r="A23" s="2421">
        <v>42185</v>
      </c>
      <c r="B23" s="236" t="s">
        <v>1484</v>
      </c>
      <c r="C23" s="471">
        <v>224</v>
      </c>
      <c r="D23" s="459"/>
      <c r="E23" s="2424" t="s">
        <v>1485</v>
      </c>
      <c r="F23" s="2425"/>
      <c r="G23" s="2426"/>
      <c r="H23" s="2246" t="s">
        <v>1486</v>
      </c>
      <c r="I23" s="2393">
        <v>42551</v>
      </c>
      <c r="J23" s="1462" t="s">
        <v>1469</v>
      </c>
    </row>
    <row r="24" spans="1:12" ht="99.95" customHeight="1" x14ac:dyDescent="0.2">
      <c r="A24" s="2422"/>
      <c r="B24" s="236" t="s">
        <v>1487</v>
      </c>
      <c r="C24" s="471">
        <v>193</v>
      </c>
      <c r="D24" s="459"/>
      <c r="E24" s="2427"/>
      <c r="F24" s="2428"/>
      <c r="G24" s="2429"/>
      <c r="H24" s="1676"/>
      <c r="I24" s="2394"/>
      <c r="J24" s="1462"/>
    </row>
    <row r="25" spans="1:12" ht="99.95" customHeight="1" x14ac:dyDescent="0.2">
      <c r="A25" s="2422"/>
      <c r="B25" s="236" t="s">
        <v>1488</v>
      </c>
      <c r="C25" s="467">
        <v>31</v>
      </c>
      <c r="D25" s="459"/>
      <c r="E25" s="2427"/>
      <c r="F25" s="2428"/>
      <c r="G25" s="2429"/>
      <c r="H25" s="1676"/>
      <c r="I25" s="2394"/>
      <c r="J25" s="1462"/>
      <c r="L25" s="461"/>
    </row>
    <row r="26" spans="1:12" ht="99.95" customHeight="1" x14ac:dyDescent="0.2">
      <c r="A26" s="2423"/>
      <c r="B26" s="614" t="s">
        <v>1489</v>
      </c>
      <c r="C26" s="615">
        <v>33</v>
      </c>
      <c r="D26" s="459"/>
      <c r="E26" s="2430"/>
      <c r="F26" s="2431"/>
      <c r="G26" s="2432"/>
      <c r="H26" s="1776"/>
      <c r="I26" s="2395"/>
      <c r="J26" s="1462"/>
      <c r="L26" s="461"/>
    </row>
    <row r="27" spans="1:12" ht="99.95" customHeight="1" x14ac:dyDescent="0.2">
      <c r="A27" s="2421">
        <v>42368</v>
      </c>
      <c r="B27" s="236" t="s">
        <v>1490</v>
      </c>
      <c r="C27" s="471">
        <v>183</v>
      </c>
      <c r="D27" s="459"/>
      <c r="E27" s="2424" t="s">
        <v>1491</v>
      </c>
      <c r="F27" s="2425"/>
      <c r="G27" s="2426"/>
      <c r="H27" s="2246" t="s">
        <v>1486</v>
      </c>
      <c r="I27" s="2393">
        <v>42734</v>
      </c>
      <c r="J27" s="1462" t="s">
        <v>1469</v>
      </c>
      <c r="L27" s="461"/>
    </row>
    <row r="28" spans="1:12" ht="99.95" customHeight="1" x14ac:dyDescent="0.2">
      <c r="A28" s="2422"/>
      <c r="B28" s="236" t="s">
        <v>1492</v>
      </c>
      <c r="C28" s="471">
        <v>124</v>
      </c>
      <c r="D28" s="459"/>
      <c r="E28" s="2427"/>
      <c r="F28" s="2428"/>
      <c r="G28" s="2429"/>
      <c r="H28" s="1676"/>
      <c r="I28" s="2394"/>
      <c r="J28" s="1462"/>
      <c r="L28" s="461"/>
    </row>
    <row r="29" spans="1:12" ht="99.95" customHeight="1" x14ac:dyDescent="0.2">
      <c r="A29" s="2422"/>
      <c r="B29" s="236" t="s">
        <v>1493</v>
      </c>
      <c r="C29" s="467">
        <v>59</v>
      </c>
      <c r="D29" s="459"/>
      <c r="E29" s="2427"/>
      <c r="F29" s="2428"/>
      <c r="G29" s="2429"/>
      <c r="H29" s="1676"/>
      <c r="I29" s="2394"/>
      <c r="J29" s="1462"/>
      <c r="L29" s="461"/>
    </row>
    <row r="30" spans="1:12" ht="99.95" customHeight="1" x14ac:dyDescent="0.2">
      <c r="A30" s="2423"/>
      <c r="B30" s="614" t="s">
        <v>1494</v>
      </c>
      <c r="C30" s="615">
        <v>60</v>
      </c>
      <c r="D30" s="459"/>
      <c r="E30" s="2430"/>
      <c r="F30" s="2431"/>
      <c r="G30" s="2432"/>
      <c r="H30" s="1776"/>
      <c r="I30" s="2395"/>
      <c r="J30" s="1462"/>
      <c r="L30" s="461"/>
    </row>
    <row r="31" spans="1:12" ht="99.95" customHeight="1" x14ac:dyDescent="0.2">
      <c r="A31" s="2433" t="s">
        <v>1495</v>
      </c>
      <c r="B31" s="611" t="s">
        <v>1496</v>
      </c>
      <c r="C31" s="612">
        <v>407</v>
      </c>
      <c r="D31" s="613"/>
      <c r="E31" s="2396" t="s">
        <v>1497</v>
      </c>
      <c r="F31" s="2397"/>
      <c r="G31" s="2398"/>
      <c r="H31" s="2405" t="s">
        <v>1486</v>
      </c>
      <c r="I31" s="2437">
        <v>42734</v>
      </c>
      <c r="J31" s="2390" t="s">
        <v>1469</v>
      </c>
      <c r="L31" s="461"/>
    </row>
    <row r="32" spans="1:12" ht="99.95" customHeight="1" x14ac:dyDescent="0.2">
      <c r="A32" s="2434"/>
      <c r="B32" s="611" t="s">
        <v>1498</v>
      </c>
      <c r="C32" s="612">
        <v>317</v>
      </c>
      <c r="D32" s="613"/>
      <c r="E32" s="2399"/>
      <c r="F32" s="2400"/>
      <c r="G32" s="2401"/>
      <c r="H32" s="2406"/>
      <c r="I32" s="2438"/>
      <c r="J32" s="2391"/>
      <c r="L32" s="461"/>
    </row>
    <row r="33" spans="1:34" ht="99.95" customHeight="1" x14ac:dyDescent="0.2">
      <c r="A33" s="2434"/>
      <c r="B33" s="611" t="s">
        <v>1499</v>
      </c>
      <c r="C33" s="611">
        <v>59</v>
      </c>
      <c r="D33" s="613"/>
      <c r="E33" s="2399"/>
      <c r="F33" s="2400"/>
      <c r="G33" s="2401"/>
      <c r="H33" s="2406"/>
      <c r="I33" s="2438"/>
      <c r="J33" s="2391"/>
      <c r="L33" s="461"/>
    </row>
    <row r="34" spans="1:34" ht="99.95" customHeight="1" x14ac:dyDescent="0.2">
      <c r="A34" s="2435"/>
      <c r="B34" s="614" t="s">
        <v>1500</v>
      </c>
      <c r="C34" s="615">
        <v>45</v>
      </c>
      <c r="D34" s="613"/>
      <c r="E34" s="2402"/>
      <c r="F34" s="2403"/>
      <c r="G34" s="2404"/>
      <c r="H34" s="2407"/>
      <c r="I34" s="2439"/>
      <c r="J34" s="2392"/>
      <c r="L34" s="461"/>
    </row>
    <row r="35" spans="1:34" ht="99.95" customHeight="1" x14ac:dyDescent="0.2">
      <c r="A35" s="2421">
        <v>42551</v>
      </c>
      <c r="B35" s="236" t="s">
        <v>1484</v>
      </c>
      <c r="C35" s="471">
        <v>132</v>
      </c>
      <c r="D35" s="459"/>
      <c r="E35" s="2424" t="s">
        <v>1501</v>
      </c>
      <c r="F35" s="2425"/>
      <c r="G35" s="2426"/>
      <c r="H35" s="2246" t="s">
        <v>1486</v>
      </c>
      <c r="I35" s="2393">
        <v>42916</v>
      </c>
      <c r="J35" s="1462" t="s">
        <v>1469</v>
      </c>
      <c r="L35" s="461"/>
    </row>
    <row r="36" spans="1:34" ht="99.95" customHeight="1" x14ac:dyDescent="0.2">
      <c r="A36" s="2422"/>
      <c r="B36" s="236" t="s">
        <v>1487</v>
      </c>
      <c r="C36" s="471">
        <v>107</v>
      </c>
      <c r="D36" s="459"/>
      <c r="E36" s="2427"/>
      <c r="F36" s="2428"/>
      <c r="G36" s="2429"/>
      <c r="H36" s="1676"/>
      <c r="I36" s="2394"/>
      <c r="J36" s="1462"/>
      <c r="L36" s="461"/>
    </row>
    <row r="37" spans="1:34" ht="99.95" customHeight="1" x14ac:dyDescent="0.2">
      <c r="A37" s="2422"/>
      <c r="B37" s="236" t="s">
        <v>1488</v>
      </c>
      <c r="C37" s="467">
        <v>25</v>
      </c>
      <c r="D37" s="459"/>
      <c r="E37" s="2427"/>
      <c r="F37" s="2428"/>
      <c r="G37" s="2429"/>
      <c r="H37" s="1676"/>
      <c r="I37" s="2394"/>
      <c r="J37" s="1462"/>
      <c r="L37" s="461"/>
    </row>
    <row r="38" spans="1:34" ht="99.95" customHeight="1" x14ac:dyDescent="0.2">
      <c r="A38" s="2423"/>
      <c r="B38" s="614" t="s">
        <v>1489</v>
      </c>
      <c r="C38" s="615">
        <v>63</v>
      </c>
      <c r="D38" s="459"/>
      <c r="E38" s="2430"/>
      <c r="F38" s="2431"/>
      <c r="G38" s="2432"/>
      <c r="H38" s="1776"/>
      <c r="I38" s="2395"/>
      <c r="J38" s="1462"/>
      <c r="L38" s="461"/>
    </row>
    <row r="39" spans="1:34" ht="99.95" customHeight="1" x14ac:dyDescent="0.2">
      <c r="A39" s="2421">
        <v>42734</v>
      </c>
      <c r="B39" s="236" t="s">
        <v>1490</v>
      </c>
      <c r="C39" s="471">
        <v>152</v>
      </c>
      <c r="D39" s="459"/>
      <c r="E39" s="2424" t="s">
        <v>1502</v>
      </c>
      <c r="F39" s="2425"/>
      <c r="G39" s="2426"/>
      <c r="H39" s="2246" t="s">
        <v>1486</v>
      </c>
      <c r="I39" s="2393">
        <v>43099</v>
      </c>
      <c r="J39" s="1462" t="s">
        <v>1469</v>
      </c>
      <c r="L39" s="461"/>
    </row>
    <row r="40" spans="1:34" ht="99.95" customHeight="1" x14ac:dyDescent="0.2">
      <c r="A40" s="2422"/>
      <c r="B40" s="236" t="s">
        <v>1492</v>
      </c>
      <c r="C40" s="471">
        <v>105</v>
      </c>
      <c r="D40" s="459"/>
      <c r="E40" s="2427"/>
      <c r="F40" s="2428"/>
      <c r="G40" s="2429"/>
      <c r="H40" s="1676"/>
      <c r="I40" s="2394"/>
      <c r="J40" s="1462"/>
      <c r="L40" s="461"/>
    </row>
    <row r="41" spans="1:34" ht="99.95" customHeight="1" x14ac:dyDescent="0.2">
      <c r="A41" s="2422"/>
      <c r="B41" s="236" t="s">
        <v>1503</v>
      </c>
      <c r="C41" s="467">
        <v>47</v>
      </c>
      <c r="D41" s="459"/>
      <c r="E41" s="2427"/>
      <c r="F41" s="2428"/>
      <c r="G41" s="2429"/>
      <c r="H41" s="1676"/>
      <c r="I41" s="2394"/>
      <c r="J41" s="1462"/>
      <c r="L41" s="461"/>
    </row>
    <row r="42" spans="1:34" ht="99.95" customHeight="1" x14ac:dyDescent="0.2">
      <c r="A42" s="2423"/>
      <c r="B42" s="614" t="s">
        <v>1504</v>
      </c>
      <c r="C42" s="615">
        <v>56</v>
      </c>
      <c r="D42" s="459"/>
      <c r="E42" s="2430"/>
      <c r="F42" s="2431"/>
      <c r="G42" s="2432"/>
      <c r="H42" s="1776"/>
      <c r="I42" s="2395"/>
      <c r="J42" s="1462"/>
      <c r="L42" s="461"/>
    </row>
    <row r="43" spans="1:34" ht="99.95" customHeight="1" x14ac:dyDescent="0.2">
      <c r="A43" s="2433" t="s">
        <v>1505</v>
      </c>
      <c r="B43" s="611" t="s">
        <v>1496</v>
      </c>
      <c r="C43" s="612">
        <v>284</v>
      </c>
      <c r="D43" s="613"/>
      <c r="E43" s="2396" t="s">
        <v>1506</v>
      </c>
      <c r="F43" s="2397"/>
      <c r="G43" s="2398"/>
      <c r="H43" s="2405" t="s">
        <v>1486</v>
      </c>
      <c r="I43" s="2437">
        <v>43099</v>
      </c>
      <c r="J43" s="2390" t="s">
        <v>1469</v>
      </c>
      <c r="L43" s="461"/>
    </row>
    <row r="44" spans="1:34" ht="99.95" customHeight="1" x14ac:dyDescent="0.2">
      <c r="A44" s="2434"/>
      <c r="B44" s="611" t="s">
        <v>1498</v>
      </c>
      <c r="C44" s="612">
        <v>212</v>
      </c>
      <c r="D44" s="613"/>
      <c r="E44" s="2399"/>
      <c r="F44" s="2400"/>
      <c r="G44" s="2401"/>
      <c r="H44" s="2406"/>
      <c r="I44" s="2438"/>
      <c r="J44" s="2391"/>
      <c r="L44" s="461"/>
    </row>
    <row r="45" spans="1:34" ht="99.95" customHeight="1" x14ac:dyDescent="0.2">
      <c r="A45" s="2434"/>
      <c r="B45" s="611" t="s">
        <v>1499</v>
      </c>
      <c r="C45" s="611">
        <v>47</v>
      </c>
      <c r="D45" s="613"/>
      <c r="E45" s="2399"/>
      <c r="F45" s="2400"/>
      <c r="G45" s="2401"/>
      <c r="H45" s="2406"/>
      <c r="I45" s="2438"/>
      <c r="J45" s="2391"/>
      <c r="L45" s="461"/>
    </row>
    <row r="46" spans="1:34" ht="99.95" customHeight="1" x14ac:dyDescent="0.2">
      <c r="A46" s="2435"/>
      <c r="B46" s="614" t="s">
        <v>1500</v>
      </c>
      <c r="C46" s="615">
        <v>59</v>
      </c>
      <c r="D46" s="613"/>
      <c r="E46" s="2402"/>
      <c r="F46" s="2403"/>
      <c r="G46" s="2404"/>
      <c r="H46" s="2407"/>
      <c r="I46" s="2439"/>
      <c r="J46" s="2392"/>
      <c r="L46" s="461"/>
    </row>
    <row r="47" spans="1:34" ht="63.75" customHeight="1" x14ac:dyDescent="0.2">
      <c r="A47" s="2421">
        <v>42916</v>
      </c>
      <c r="B47" s="236" t="s">
        <v>1507</v>
      </c>
      <c r="C47" s="471">
        <v>130</v>
      </c>
      <c r="D47" s="459"/>
      <c r="E47" s="2408" t="s">
        <v>1508</v>
      </c>
      <c r="F47" s="2409"/>
      <c r="G47" s="2410"/>
      <c r="H47" s="2246" t="s">
        <v>1486</v>
      </c>
      <c r="I47" s="2393">
        <v>42916</v>
      </c>
      <c r="J47" s="1462" t="s">
        <v>1469</v>
      </c>
      <c r="K47" s="1297"/>
      <c r="L47" s="1411"/>
      <c r="M47" s="1297"/>
      <c r="N47" s="1297"/>
      <c r="O47" s="1297"/>
      <c r="P47" s="1297"/>
      <c r="Q47" s="1297"/>
      <c r="R47" s="1297"/>
      <c r="S47" s="1297"/>
      <c r="T47" s="1297"/>
      <c r="U47" s="1297"/>
      <c r="V47" s="1297"/>
      <c r="W47" s="1297"/>
      <c r="X47" s="1297"/>
      <c r="Y47" s="1297"/>
      <c r="Z47" s="1297"/>
      <c r="AA47" s="1297"/>
      <c r="AB47" s="1297"/>
      <c r="AC47" s="1297"/>
      <c r="AD47" s="1297"/>
      <c r="AE47" s="1297"/>
      <c r="AF47" s="1297"/>
      <c r="AG47" s="1297"/>
      <c r="AH47" s="1297"/>
    </row>
    <row r="48" spans="1:34" ht="63.75" x14ac:dyDescent="0.2">
      <c r="A48" s="2422"/>
      <c r="B48" s="236" t="s">
        <v>1487</v>
      </c>
      <c r="C48" s="471">
        <v>56</v>
      </c>
      <c r="D48" s="459"/>
      <c r="E48" s="2411"/>
      <c r="F48" s="2412"/>
      <c r="G48" s="2413"/>
      <c r="H48" s="1676"/>
      <c r="I48" s="2394"/>
      <c r="J48" s="1462"/>
      <c r="K48" s="1297"/>
      <c r="L48" s="1411"/>
      <c r="M48" s="1297"/>
      <c r="N48" s="1297"/>
      <c r="O48" s="1297"/>
      <c r="P48" s="1297"/>
      <c r="Q48" s="1297"/>
      <c r="R48" s="1297"/>
      <c r="S48" s="1297"/>
      <c r="T48" s="1297"/>
      <c r="U48" s="1297"/>
      <c r="V48" s="1297"/>
      <c r="W48" s="1297"/>
      <c r="X48" s="1297"/>
      <c r="Y48" s="1297"/>
      <c r="Z48" s="1297"/>
      <c r="AA48" s="1297"/>
      <c r="AB48" s="1297"/>
      <c r="AC48" s="1297"/>
      <c r="AD48" s="1297"/>
      <c r="AE48" s="1297"/>
      <c r="AF48" s="1297"/>
      <c r="AG48" s="1297"/>
      <c r="AH48" s="1297"/>
    </row>
    <row r="49" spans="1:34" ht="89.25" x14ac:dyDescent="0.2">
      <c r="A49" s="2422"/>
      <c r="B49" s="236" t="s">
        <v>1509</v>
      </c>
      <c r="C49" s="467">
        <f>+C47-C48</f>
        <v>74</v>
      </c>
      <c r="D49" s="459"/>
      <c r="E49" s="2411"/>
      <c r="F49" s="2412"/>
      <c r="G49" s="2413"/>
      <c r="H49" s="1676"/>
      <c r="I49" s="2394"/>
      <c r="J49" s="1462"/>
      <c r="K49" s="1297"/>
      <c r="L49" s="1411"/>
      <c r="M49" s="1297"/>
      <c r="N49" s="1297"/>
      <c r="O49" s="1297"/>
      <c r="P49" s="1297"/>
      <c r="Q49" s="1297"/>
      <c r="R49" s="1297"/>
      <c r="S49" s="1297"/>
      <c r="T49" s="1297"/>
      <c r="U49" s="1297"/>
      <c r="V49" s="1297"/>
      <c r="W49" s="1297"/>
      <c r="X49" s="1297"/>
      <c r="Y49" s="1297"/>
      <c r="Z49" s="1297"/>
      <c r="AA49" s="1297"/>
      <c r="AB49" s="1297"/>
      <c r="AC49" s="1297"/>
      <c r="AD49" s="1297"/>
      <c r="AE49" s="1297"/>
      <c r="AF49" s="1297"/>
      <c r="AG49" s="1297"/>
      <c r="AH49" s="1297"/>
    </row>
    <row r="50" spans="1:34" ht="168.75" customHeight="1" x14ac:dyDescent="0.2">
      <c r="A50" s="2423"/>
      <c r="B50" s="614" t="s">
        <v>1510</v>
      </c>
      <c r="C50" s="615">
        <v>69</v>
      </c>
      <c r="D50" s="459"/>
      <c r="E50" s="2414"/>
      <c r="F50" s="2415"/>
      <c r="G50" s="2263"/>
      <c r="H50" s="1776"/>
      <c r="I50" s="2395"/>
      <c r="J50" s="1462"/>
      <c r="K50" s="1297"/>
      <c r="L50" s="1411"/>
      <c r="M50" s="1297"/>
      <c r="N50" s="1297"/>
      <c r="O50" s="1297"/>
      <c r="P50" s="1297"/>
      <c r="Q50" s="1297"/>
      <c r="R50" s="1297"/>
      <c r="S50" s="1297"/>
      <c r="T50" s="1297"/>
      <c r="U50" s="1297"/>
      <c r="V50" s="1297"/>
      <c r="W50" s="1297"/>
      <c r="X50" s="1297"/>
      <c r="Y50" s="1297"/>
      <c r="Z50" s="1297"/>
      <c r="AA50" s="1297"/>
      <c r="AB50" s="1297"/>
      <c r="AC50" s="1297"/>
      <c r="AD50" s="1297"/>
      <c r="AE50" s="1297"/>
      <c r="AF50" s="1297"/>
      <c r="AG50" s="1297"/>
      <c r="AH50" s="1297"/>
    </row>
    <row r="51" spans="1:34" ht="76.5" customHeight="1" x14ac:dyDescent="0.2">
      <c r="A51" s="2421">
        <v>43098</v>
      </c>
      <c r="B51" s="236" t="s">
        <v>1511</v>
      </c>
      <c r="C51" s="471">
        <v>48</v>
      </c>
      <c r="D51" s="459"/>
      <c r="E51" s="2408" t="s">
        <v>1512</v>
      </c>
      <c r="F51" s="2409"/>
      <c r="G51" s="2410"/>
      <c r="H51" s="2246" t="s">
        <v>1486</v>
      </c>
      <c r="I51" s="2393">
        <v>43098</v>
      </c>
      <c r="J51" s="1462" t="s">
        <v>1469</v>
      </c>
      <c r="K51" s="1297"/>
      <c r="L51" s="1411"/>
      <c r="M51" s="1297"/>
      <c r="N51" s="1297"/>
      <c r="O51" s="1297"/>
      <c r="P51" s="1297"/>
      <c r="Q51" s="1297"/>
      <c r="R51" s="1297"/>
      <c r="S51" s="1297"/>
      <c r="T51" s="1297"/>
      <c r="U51" s="1297"/>
      <c r="V51" s="1297"/>
      <c r="W51" s="1297"/>
      <c r="X51" s="1297"/>
      <c r="Y51" s="1297"/>
      <c r="Z51" s="1297"/>
      <c r="AA51" s="1297"/>
      <c r="AB51" s="1297"/>
      <c r="AC51" s="1297"/>
      <c r="AD51" s="1297"/>
      <c r="AE51" s="1297"/>
      <c r="AF51" s="1297"/>
      <c r="AG51" s="1297"/>
      <c r="AH51" s="1297"/>
    </row>
    <row r="52" spans="1:34" ht="76.5" x14ac:dyDescent="0.2">
      <c r="A52" s="2422"/>
      <c r="B52" s="236" t="s">
        <v>1513</v>
      </c>
      <c r="C52" s="471">
        <v>48</v>
      </c>
      <c r="D52" s="459"/>
      <c r="E52" s="2411"/>
      <c r="F52" s="2412"/>
      <c r="G52" s="2413"/>
      <c r="H52" s="1676"/>
      <c r="I52" s="2394"/>
      <c r="J52" s="1462"/>
      <c r="K52" s="1297"/>
      <c r="L52" s="1411"/>
      <c r="M52" s="1297"/>
      <c r="N52" s="1297"/>
      <c r="O52" s="1297"/>
      <c r="P52" s="1297"/>
      <c r="Q52" s="1297"/>
      <c r="R52" s="1297"/>
      <c r="S52" s="1297"/>
      <c r="T52" s="1297"/>
      <c r="U52" s="1297"/>
      <c r="V52" s="1297"/>
      <c r="W52" s="1297"/>
      <c r="X52" s="1297"/>
      <c r="Y52" s="1297"/>
      <c r="Z52" s="1297"/>
      <c r="AA52" s="1297"/>
      <c r="AB52" s="1297"/>
      <c r="AC52" s="1297"/>
      <c r="AD52" s="1297"/>
      <c r="AE52" s="1297"/>
      <c r="AF52" s="1297"/>
      <c r="AG52" s="1297"/>
      <c r="AH52" s="1297"/>
    </row>
    <row r="53" spans="1:34" ht="89.25" x14ac:dyDescent="0.2">
      <c r="A53" s="2422"/>
      <c r="B53" s="236" t="s">
        <v>1514</v>
      </c>
      <c r="C53" s="467">
        <v>0</v>
      </c>
      <c r="D53" s="459"/>
      <c r="E53" s="2411"/>
      <c r="F53" s="2412"/>
      <c r="G53" s="2413"/>
      <c r="H53" s="1676"/>
      <c r="I53" s="2394"/>
      <c r="J53" s="1462"/>
      <c r="K53" s="1297"/>
      <c r="L53" s="1411"/>
      <c r="M53" s="1297"/>
      <c r="N53" s="1297"/>
      <c r="O53" s="1297"/>
      <c r="P53" s="1297"/>
      <c r="Q53" s="1297"/>
      <c r="R53" s="1297"/>
      <c r="S53" s="1297"/>
      <c r="T53" s="1297"/>
      <c r="U53" s="1297"/>
      <c r="V53" s="1297"/>
      <c r="W53" s="1297"/>
      <c r="X53" s="1297"/>
      <c r="Y53" s="1297"/>
      <c r="Z53" s="1297"/>
      <c r="AA53" s="1297"/>
      <c r="AB53" s="1297"/>
      <c r="AC53" s="1297"/>
      <c r="AD53" s="1297"/>
      <c r="AE53" s="1297"/>
      <c r="AF53" s="1297"/>
      <c r="AG53" s="1297"/>
      <c r="AH53" s="1297"/>
    </row>
    <row r="54" spans="1:34" ht="171.75" customHeight="1" x14ac:dyDescent="0.2">
      <c r="A54" s="2423"/>
      <c r="B54" s="614" t="s">
        <v>1515</v>
      </c>
      <c r="C54" s="615">
        <v>39</v>
      </c>
      <c r="D54" s="459"/>
      <c r="E54" s="2414"/>
      <c r="F54" s="2415"/>
      <c r="G54" s="2263"/>
      <c r="H54" s="1776"/>
      <c r="I54" s="2395"/>
      <c r="J54" s="1462"/>
      <c r="K54" s="1297"/>
      <c r="L54" s="1411"/>
      <c r="M54" s="1297"/>
      <c r="N54" s="1297"/>
      <c r="O54" s="1297"/>
      <c r="P54" s="1297"/>
      <c r="Q54" s="1297"/>
      <c r="R54" s="1297"/>
      <c r="S54" s="1297"/>
      <c r="T54" s="1297"/>
      <c r="U54" s="1297"/>
      <c r="V54" s="1297"/>
      <c r="W54" s="1297"/>
      <c r="X54" s="1297"/>
      <c r="Y54" s="1297"/>
      <c r="Z54" s="1297"/>
      <c r="AA54" s="1297"/>
      <c r="AB54" s="1297"/>
      <c r="AC54" s="1297"/>
      <c r="AD54" s="1297"/>
      <c r="AE54" s="1297"/>
      <c r="AF54" s="1297"/>
      <c r="AG54" s="1297"/>
      <c r="AH54" s="1297"/>
    </row>
    <row r="55" spans="1:34" ht="63.75" customHeight="1" x14ac:dyDescent="0.2">
      <c r="A55" s="2446" t="s">
        <v>1516</v>
      </c>
      <c r="B55" s="611" t="s">
        <v>1517</v>
      </c>
      <c r="C55" s="612">
        <v>178</v>
      </c>
      <c r="D55" s="613"/>
      <c r="E55" s="2447" t="s">
        <v>1518</v>
      </c>
      <c r="F55" s="2448"/>
      <c r="G55" s="2449"/>
      <c r="H55" s="2405" t="s">
        <v>1486</v>
      </c>
      <c r="I55" s="2437">
        <v>43098</v>
      </c>
      <c r="J55" s="2390" t="s">
        <v>1469</v>
      </c>
      <c r="K55" s="1297"/>
      <c r="L55" s="1411"/>
      <c r="M55" s="1297"/>
      <c r="N55" s="1297"/>
      <c r="O55" s="1297"/>
      <c r="P55" s="1297"/>
      <c r="Q55" s="1297"/>
      <c r="R55" s="1297"/>
      <c r="S55" s="1297"/>
      <c r="T55" s="1297"/>
      <c r="U55" s="1297"/>
      <c r="V55" s="1297"/>
      <c r="W55" s="1297"/>
      <c r="X55" s="1297"/>
      <c r="Y55" s="1297"/>
      <c r="Z55" s="1297"/>
      <c r="AA55" s="1297"/>
      <c r="AB55" s="1297"/>
      <c r="AC55" s="1297"/>
      <c r="AD55" s="1297"/>
      <c r="AE55" s="1297"/>
      <c r="AF55" s="1297"/>
      <c r="AG55" s="1297"/>
      <c r="AH55" s="1297"/>
    </row>
    <row r="56" spans="1:34" ht="51" x14ac:dyDescent="0.2">
      <c r="A56" s="2434"/>
      <c r="B56" s="611" t="s">
        <v>1519</v>
      </c>
      <c r="C56" s="612">
        <v>178</v>
      </c>
      <c r="D56" s="613"/>
      <c r="E56" s="2450"/>
      <c r="F56" s="2451"/>
      <c r="G56" s="2452"/>
      <c r="H56" s="2406"/>
      <c r="I56" s="2438"/>
      <c r="J56" s="2391"/>
      <c r="K56" s="1297"/>
      <c r="L56" s="1411"/>
      <c r="M56" s="1297"/>
      <c r="N56" s="1297"/>
      <c r="O56" s="1297"/>
      <c r="P56" s="1297"/>
      <c r="Q56" s="1297"/>
      <c r="R56" s="1297"/>
      <c r="S56" s="1297"/>
      <c r="T56" s="1297"/>
      <c r="U56" s="1297"/>
      <c r="V56" s="1297"/>
      <c r="W56" s="1297"/>
      <c r="X56" s="1297"/>
      <c r="Y56" s="1297"/>
      <c r="Z56" s="1297"/>
      <c r="AA56" s="1297"/>
      <c r="AB56" s="1297"/>
      <c r="AC56" s="1297"/>
      <c r="AD56" s="1297"/>
      <c r="AE56" s="1297"/>
      <c r="AF56" s="1297"/>
      <c r="AG56" s="1297"/>
      <c r="AH56" s="1297"/>
    </row>
    <row r="57" spans="1:34" ht="63.75" x14ac:dyDescent="0.2">
      <c r="A57" s="2434"/>
      <c r="B57" s="612" t="s">
        <v>1520</v>
      </c>
      <c r="C57" s="611">
        <v>0</v>
      </c>
      <c r="D57" s="613"/>
      <c r="E57" s="2450"/>
      <c r="F57" s="2451"/>
      <c r="G57" s="2452"/>
      <c r="H57" s="2406"/>
      <c r="I57" s="2438"/>
      <c r="J57" s="2391"/>
      <c r="K57" s="1297"/>
      <c r="L57" s="1411"/>
      <c r="M57" s="1297"/>
      <c r="N57" s="1297"/>
      <c r="O57" s="1297"/>
      <c r="P57" s="1297"/>
      <c r="Q57" s="1297"/>
      <c r="R57" s="1297"/>
      <c r="S57" s="1297"/>
      <c r="T57" s="1297"/>
      <c r="U57" s="1297"/>
      <c r="V57" s="1297"/>
      <c r="W57" s="1297"/>
      <c r="X57" s="1297"/>
      <c r="Y57" s="1297"/>
      <c r="Z57" s="1297"/>
      <c r="AA57" s="1297"/>
      <c r="AB57" s="1297"/>
      <c r="AC57" s="1297"/>
      <c r="AD57" s="1297"/>
      <c r="AE57" s="1297"/>
      <c r="AF57" s="1297"/>
      <c r="AG57" s="1297"/>
      <c r="AH57" s="1297"/>
    </row>
    <row r="58" spans="1:34" ht="210.75" customHeight="1" x14ac:dyDescent="0.2">
      <c r="A58" s="2435"/>
      <c r="B58" s="614" t="s">
        <v>1500</v>
      </c>
      <c r="C58" s="615">
        <v>61</v>
      </c>
      <c r="D58" s="613"/>
      <c r="E58" s="2453"/>
      <c r="F58" s="2454"/>
      <c r="G58" s="2455"/>
      <c r="H58" s="2407"/>
      <c r="I58" s="2439"/>
      <c r="J58" s="2392"/>
      <c r="K58" s="1297"/>
      <c r="L58" s="1411"/>
      <c r="M58" s="1297"/>
      <c r="N58" s="1297"/>
      <c r="O58" s="1297"/>
      <c r="P58" s="1297"/>
      <c r="Q58" s="1297"/>
      <c r="R58" s="1297"/>
      <c r="S58" s="1297"/>
      <c r="T58" s="1297"/>
      <c r="U58" s="1297"/>
      <c r="V58" s="1297"/>
      <c r="W58" s="1297"/>
      <c r="X58" s="1297"/>
      <c r="Y58" s="1297"/>
      <c r="Z58" s="1297"/>
      <c r="AA58" s="1297"/>
      <c r="AB58" s="1297"/>
      <c r="AC58" s="1297"/>
      <c r="AD58" s="1297"/>
      <c r="AE58" s="1297"/>
      <c r="AF58" s="1297"/>
      <c r="AG58" s="1297"/>
      <c r="AH58" s="1297"/>
    </row>
    <row r="59" spans="1:34" ht="63.75" customHeight="1" x14ac:dyDescent="0.2">
      <c r="A59" s="2436">
        <v>43281</v>
      </c>
      <c r="B59" s="236" t="s">
        <v>1521</v>
      </c>
      <c r="C59" s="467">
        <v>59</v>
      </c>
      <c r="D59" s="459"/>
      <c r="E59" s="2416" t="s">
        <v>1522</v>
      </c>
      <c r="F59" s="2417"/>
      <c r="G59" s="2328"/>
      <c r="H59" s="2246" t="s">
        <v>1486</v>
      </c>
      <c r="I59" s="2393">
        <v>43281</v>
      </c>
      <c r="J59" s="864"/>
      <c r="K59" s="1297"/>
      <c r="L59" s="1411"/>
      <c r="M59" s="1297"/>
      <c r="N59" s="1297"/>
      <c r="O59" s="1297"/>
      <c r="P59" s="1297"/>
      <c r="Q59" s="1297"/>
      <c r="R59" s="1297"/>
      <c r="S59" s="1297"/>
      <c r="T59" s="1297"/>
      <c r="U59" s="1297"/>
      <c r="V59" s="1297"/>
      <c r="W59" s="1297"/>
      <c r="X59" s="1297"/>
      <c r="Y59" s="1297"/>
      <c r="Z59" s="1297"/>
      <c r="AA59" s="1297"/>
      <c r="AB59" s="1297"/>
      <c r="AC59" s="1297"/>
      <c r="AD59" s="1297"/>
      <c r="AE59" s="1297"/>
      <c r="AF59" s="1297"/>
      <c r="AG59" s="1297"/>
      <c r="AH59" s="1297"/>
    </row>
    <row r="60" spans="1:34" ht="63.75" x14ac:dyDescent="0.2">
      <c r="A60" s="2436"/>
      <c r="B60" s="132" t="s">
        <v>1487</v>
      </c>
      <c r="C60" s="132">
        <v>54</v>
      </c>
      <c r="D60" s="132"/>
      <c r="E60" s="2329"/>
      <c r="F60" s="2418"/>
      <c r="G60" s="2330"/>
      <c r="H60" s="1676"/>
      <c r="I60" s="2300"/>
      <c r="J60" s="865"/>
      <c r="K60" s="1297"/>
      <c r="L60" s="1297"/>
      <c r="M60" s="1297"/>
      <c r="N60" s="1297"/>
      <c r="O60" s="1297"/>
      <c r="P60" s="1297"/>
      <c r="Q60" s="1297"/>
      <c r="R60" s="1297"/>
      <c r="S60" s="1297"/>
      <c r="T60" s="1297"/>
      <c r="U60" s="1297"/>
      <c r="V60" s="1297"/>
      <c r="W60" s="1297"/>
      <c r="X60" s="1297"/>
      <c r="Y60" s="1297"/>
      <c r="Z60" s="1297"/>
      <c r="AA60" s="1297"/>
      <c r="AB60" s="1297"/>
      <c r="AC60" s="1297"/>
      <c r="AD60" s="1297"/>
      <c r="AE60" s="1297"/>
      <c r="AF60" s="1297"/>
      <c r="AG60" s="1297"/>
      <c r="AH60" s="1297"/>
    </row>
    <row r="61" spans="1:34" ht="89.25" x14ac:dyDescent="0.2">
      <c r="A61" s="2436"/>
      <c r="B61" s="132" t="s">
        <v>1523</v>
      </c>
      <c r="C61" s="236">
        <v>5</v>
      </c>
      <c r="D61" s="132"/>
      <c r="E61" s="2329"/>
      <c r="F61" s="2418"/>
      <c r="G61" s="2330"/>
      <c r="H61" s="1676"/>
      <c r="I61" s="2300"/>
      <c r="J61" s="865" t="s">
        <v>1469</v>
      </c>
      <c r="K61" s="1297"/>
      <c r="L61" s="1297"/>
      <c r="M61" s="1297"/>
      <c r="N61" s="1297"/>
      <c r="O61" s="1297"/>
      <c r="P61" s="1297"/>
      <c r="Q61" s="1297"/>
      <c r="R61" s="1297"/>
      <c r="S61" s="1297"/>
      <c r="T61" s="1297"/>
      <c r="U61" s="1297"/>
      <c r="V61" s="1297"/>
      <c r="W61" s="1297"/>
      <c r="X61" s="1297"/>
      <c r="Y61" s="1297"/>
      <c r="Z61" s="1297"/>
      <c r="AA61" s="1297"/>
      <c r="AB61" s="1297"/>
      <c r="AC61" s="1297"/>
      <c r="AD61" s="1297"/>
      <c r="AE61" s="1297"/>
      <c r="AF61" s="1297"/>
      <c r="AG61" s="1297"/>
      <c r="AH61" s="1297"/>
    </row>
    <row r="62" spans="1:34" ht="178.5" customHeight="1" x14ac:dyDescent="0.2">
      <c r="A62" s="2436"/>
      <c r="B62" s="14" t="s">
        <v>1524</v>
      </c>
      <c r="C62" s="14">
        <v>30</v>
      </c>
      <c r="D62" s="132"/>
      <c r="E62" s="2331"/>
      <c r="F62" s="2419"/>
      <c r="G62" s="2332"/>
      <c r="H62" s="1776"/>
      <c r="I62" s="1481"/>
      <c r="J62" s="866"/>
      <c r="K62" s="1297"/>
      <c r="L62" s="1297"/>
      <c r="M62" s="1297"/>
      <c r="N62" s="1297"/>
      <c r="O62" s="1297"/>
      <c r="P62" s="1297"/>
      <c r="Q62" s="1297"/>
      <c r="R62" s="1297"/>
      <c r="S62" s="1297"/>
      <c r="T62" s="1297"/>
      <c r="U62" s="1297"/>
      <c r="V62" s="1297"/>
      <c r="W62" s="1297"/>
      <c r="X62" s="1297"/>
      <c r="Y62" s="1297"/>
      <c r="Z62" s="1297"/>
      <c r="AA62" s="1297"/>
      <c r="AB62" s="1297"/>
      <c r="AC62" s="1297"/>
      <c r="AD62" s="1297"/>
      <c r="AE62" s="1297"/>
      <c r="AF62" s="1297"/>
      <c r="AG62" s="1297"/>
      <c r="AH62" s="1297"/>
    </row>
    <row r="63" spans="1:34" ht="76.5" customHeight="1" x14ac:dyDescent="0.2">
      <c r="A63" s="2393">
        <v>43462</v>
      </c>
      <c r="B63" s="132" t="s">
        <v>1525</v>
      </c>
      <c r="C63" s="132">
        <v>93</v>
      </c>
      <c r="D63" s="132"/>
      <c r="E63" s="2416" t="s">
        <v>1526</v>
      </c>
      <c r="F63" s="2417"/>
      <c r="G63" s="2328"/>
      <c r="H63" s="1483" t="s">
        <v>1486</v>
      </c>
      <c r="I63" s="2420"/>
      <c r="J63" s="1483" t="s">
        <v>1469</v>
      </c>
      <c r="K63" s="1297"/>
      <c r="L63" s="1297"/>
      <c r="M63" s="1297"/>
      <c r="N63" s="1297"/>
      <c r="O63" s="1297"/>
      <c r="P63" s="1297"/>
      <c r="Q63" s="1297"/>
      <c r="R63" s="1297"/>
      <c r="S63" s="1297"/>
      <c r="T63" s="1297"/>
      <c r="U63" s="1297"/>
      <c r="V63" s="1297"/>
      <c r="W63" s="1297"/>
      <c r="X63" s="1297"/>
      <c r="Y63" s="1297"/>
      <c r="Z63" s="1297"/>
      <c r="AA63" s="1297"/>
      <c r="AB63" s="1297"/>
      <c r="AC63" s="1297"/>
      <c r="AD63" s="1297"/>
      <c r="AE63" s="1297"/>
      <c r="AF63" s="1297"/>
      <c r="AG63" s="1297"/>
      <c r="AH63" s="1297"/>
    </row>
    <row r="64" spans="1:34" ht="76.5" x14ac:dyDescent="0.2">
      <c r="A64" s="2300"/>
      <c r="B64" s="132" t="s">
        <v>1527</v>
      </c>
      <c r="C64" s="132">
        <v>90</v>
      </c>
      <c r="D64" s="132"/>
      <c r="E64" s="2329"/>
      <c r="F64" s="2418"/>
      <c r="G64" s="2330"/>
      <c r="H64" s="2300"/>
      <c r="I64" s="2309"/>
      <c r="J64" s="2300"/>
      <c r="K64" s="1297"/>
      <c r="L64" s="1297"/>
      <c r="M64" s="1297"/>
      <c r="N64" s="1297"/>
      <c r="O64" s="1297"/>
      <c r="P64" s="1297"/>
      <c r="Q64" s="1297"/>
      <c r="R64" s="1297"/>
      <c r="S64" s="1297"/>
      <c r="T64" s="1297"/>
      <c r="U64" s="1297"/>
      <c r="V64" s="1297"/>
      <c r="W64" s="1297"/>
      <c r="X64" s="1297"/>
      <c r="Y64" s="1297"/>
      <c r="Z64" s="1297"/>
      <c r="AA64" s="1297"/>
      <c r="AB64" s="1297"/>
      <c r="AC64" s="1297"/>
      <c r="AD64" s="1297"/>
      <c r="AE64" s="1297"/>
      <c r="AF64" s="1297"/>
      <c r="AG64" s="1297"/>
      <c r="AH64" s="1297"/>
    </row>
    <row r="65" spans="1:34" ht="102" x14ac:dyDescent="0.2">
      <c r="A65" s="2300"/>
      <c r="B65" s="132" t="s">
        <v>1528</v>
      </c>
      <c r="C65" s="132">
        <v>3</v>
      </c>
      <c r="D65" s="132"/>
      <c r="E65" s="2329"/>
      <c r="F65" s="2418"/>
      <c r="G65" s="2330"/>
      <c r="H65" s="2300"/>
      <c r="I65" s="2309"/>
      <c r="J65" s="2300"/>
      <c r="K65" s="1297"/>
      <c r="L65" s="1297"/>
      <c r="M65" s="1297"/>
      <c r="N65" s="1297"/>
      <c r="O65" s="1297"/>
      <c r="P65" s="1297"/>
      <c r="Q65" s="1297"/>
      <c r="R65" s="1297"/>
      <c r="S65" s="1297"/>
      <c r="T65" s="1297"/>
      <c r="U65" s="1297"/>
      <c r="V65" s="1297"/>
      <c r="W65" s="1297"/>
      <c r="X65" s="1297"/>
      <c r="Y65" s="1297"/>
      <c r="Z65" s="1297"/>
      <c r="AA65" s="1297"/>
      <c r="AB65" s="1297"/>
      <c r="AC65" s="1297"/>
      <c r="AD65" s="1297"/>
      <c r="AE65" s="1297"/>
      <c r="AF65" s="1297"/>
      <c r="AG65" s="1297"/>
      <c r="AH65" s="1297"/>
    </row>
    <row r="66" spans="1:34" ht="178.5" x14ac:dyDescent="0.2">
      <c r="A66" s="1481"/>
      <c r="B66" s="14" t="s">
        <v>1529</v>
      </c>
      <c r="C66" s="14">
        <v>29</v>
      </c>
      <c r="D66" s="132"/>
      <c r="E66" s="2331"/>
      <c r="F66" s="2419"/>
      <c r="G66" s="2332"/>
      <c r="H66" s="1481"/>
      <c r="I66" s="2310"/>
      <c r="J66" s="1481"/>
      <c r="K66" s="1297"/>
      <c r="L66" s="1297"/>
      <c r="M66" s="1297"/>
      <c r="N66" s="1297"/>
      <c r="O66" s="1297"/>
      <c r="P66" s="1297"/>
      <c r="Q66" s="1297"/>
      <c r="R66" s="1297"/>
      <c r="S66" s="1297"/>
      <c r="T66" s="1297"/>
      <c r="U66" s="1297"/>
      <c r="V66" s="1297"/>
      <c r="W66" s="1297"/>
      <c r="X66" s="1297"/>
      <c r="Y66" s="1297"/>
      <c r="Z66" s="1297"/>
      <c r="AA66" s="1297"/>
      <c r="AB66" s="1297"/>
      <c r="AC66" s="1297"/>
      <c r="AD66" s="1297"/>
      <c r="AE66" s="1297"/>
      <c r="AF66" s="1297"/>
      <c r="AG66" s="1297"/>
      <c r="AH66" s="1297"/>
    </row>
    <row r="67" spans="1:34" ht="67.5" customHeight="1" x14ac:dyDescent="0.2">
      <c r="A67" s="1482" t="s">
        <v>1530</v>
      </c>
      <c r="B67" s="132" t="s">
        <v>1531</v>
      </c>
      <c r="C67" s="132">
        <v>152</v>
      </c>
      <c r="D67" s="864"/>
      <c r="E67" s="2416" t="s">
        <v>1532</v>
      </c>
      <c r="F67" s="2417"/>
      <c r="G67" s="2328"/>
      <c r="H67" s="1483" t="s">
        <v>1486</v>
      </c>
      <c r="I67" s="2393">
        <v>43463</v>
      </c>
      <c r="J67" s="1483" t="s">
        <v>1469</v>
      </c>
      <c r="K67" s="1297"/>
      <c r="L67" s="1297"/>
      <c r="M67" s="1297"/>
      <c r="N67" s="1297"/>
      <c r="O67" s="1297"/>
      <c r="P67" s="1297"/>
      <c r="Q67" s="1297"/>
      <c r="R67" s="1297"/>
      <c r="S67" s="1297"/>
      <c r="T67" s="1297"/>
      <c r="U67" s="1297"/>
      <c r="V67" s="1297"/>
      <c r="W67" s="1297"/>
      <c r="X67" s="1297"/>
      <c r="Y67" s="1297"/>
      <c r="Z67" s="1297"/>
      <c r="AA67" s="1297"/>
      <c r="AB67" s="1297"/>
      <c r="AC67" s="1297"/>
      <c r="AD67" s="1297"/>
      <c r="AE67" s="1297"/>
      <c r="AF67" s="1297"/>
      <c r="AG67" s="1297"/>
      <c r="AH67" s="1297"/>
    </row>
    <row r="68" spans="1:34" ht="51" x14ac:dyDescent="0.2">
      <c r="A68" s="1482"/>
      <c r="B68" s="132" t="s">
        <v>1533</v>
      </c>
      <c r="C68" s="132">
        <v>149</v>
      </c>
      <c r="D68" s="865"/>
      <c r="E68" s="2329"/>
      <c r="F68" s="2418"/>
      <c r="G68" s="2330"/>
      <c r="H68" s="2300"/>
      <c r="I68" s="2394"/>
      <c r="J68" s="2300"/>
      <c r="K68" s="1297"/>
      <c r="L68" s="1297"/>
      <c r="M68" s="1297"/>
      <c r="N68" s="1297"/>
      <c r="O68" s="1297"/>
      <c r="P68" s="1297"/>
      <c r="Q68" s="1297"/>
      <c r="R68" s="1297"/>
      <c r="S68" s="1297"/>
      <c r="T68" s="1297"/>
      <c r="U68" s="1297"/>
      <c r="V68" s="1297"/>
      <c r="W68" s="1297"/>
      <c r="X68" s="1297"/>
      <c r="Y68" s="1297"/>
      <c r="Z68" s="1297"/>
      <c r="AA68" s="1297"/>
      <c r="AB68" s="1297"/>
      <c r="AC68" s="1297"/>
      <c r="AD68" s="1297"/>
      <c r="AE68" s="1297"/>
      <c r="AF68" s="1297"/>
      <c r="AG68" s="1297"/>
      <c r="AH68" s="1297"/>
    </row>
    <row r="69" spans="1:34" ht="63.75" x14ac:dyDescent="0.2">
      <c r="A69" s="1482"/>
      <c r="B69" s="132" t="s">
        <v>1520</v>
      </c>
      <c r="C69" s="132">
        <v>3</v>
      </c>
      <c r="D69" s="865"/>
      <c r="E69" s="2329"/>
      <c r="F69" s="2418"/>
      <c r="G69" s="2330"/>
      <c r="H69" s="2300"/>
      <c r="I69" s="2394"/>
      <c r="J69" s="2300"/>
      <c r="K69" s="1297"/>
      <c r="L69" s="1297"/>
      <c r="M69" s="1297"/>
      <c r="N69" s="1297"/>
      <c r="O69" s="1297"/>
      <c r="P69" s="1297"/>
      <c r="Q69" s="1297"/>
      <c r="R69" s="1297"/>
      <c r="S69" s="1297"/>
      <c r="T69" s="1297"/>
      <c r="U69" s="1297"/>
      <c r="V69" s="1297"/>
      <c r="W69" s="1297"/>
      <c r="X69" s="1297"/>
      <c r="Y69" s="1297"/>
      <c r="Z69" s="1297"/>
      <c r="AA69" s="1297"/>
      <c r="AB69" s="1297"/>
      <c r="AC69" s="1297"/>
      <c r="AD69" s="1297"/>
      <c r="AE69" s="1297"/>
      <c r="AF69" s="1297"/>
      <c r="AG69" s="1297"/>
      <c r="AH69" s="1297"/>
    </row>
    <row r="70" spans="1:34" ht="134.25" customHeight="1" x14ac:dyDescent="0.2">
      <c r="A70" s="1482"/>
      <c r="B70" s="14" t="s">
        <v>1500</v>
      </c>
      <c r="C70" s="14">
        <v>29</v>
      </c>
      <c r="D70" s="866"/>
      <c r="E70" s="2331"/>
      <c r="F70" s="2419"/>
      <c r="G70" s="2332"/>
      <c r="H70" s="1481"/>
      <c r="I70" s="2395"/>
      <c r="J70" s="1481"/>
      <c r="K70" s="1297"/>
      <c r="L70" s="1297"/>
      <c r="M70" s="1297"/>
      <c r="N70" s="1297"/>
      <c r="O70" s="1297"/>
      <c r="P70" s="1297"/>
      <c r="Q70" s="1297"/>
      <c r="R70" s="1297"/>
      <c r="S70" s="1297"/>
      <c r="T70" s="1297"/>
      <c r="U70" s="1297"/>
      <c r="V70" s="1297"/>
      <c r="W70" s="1297"/>
      <c r="X70" s="1297"/>
      <c r="Y70" s="1297"/>
      <c r="Z70" s="1297"/>
      <c r="AA70" s="1297"/>
      <c r="AB70" s="1297"/>
      <c r="AC70" s="1297"/>
      <c r="AD70" s="1297"/>
      <c r="AE70" s="1297"/>
      <c r="AF70" s="1297"/>
      <c r="AG70" s="1297"/>
      <c r="AH70" s="1297"/>
    </row>
    <row r="71" spans="1:34" ht="134.25" customHeight="1" x14ac:dyDescent="0.2">
      <c r="A71" s="2421">
        <v>43646</v>
      </c>
      <c r="B71" s="236" t="s">
        <v>1534</v>
      </c>
      <c r="C71" s="471">
        <v>68</v>
      </c>
      <c r="D71" s="459"/>
      <c r="E71" s="2408" t="s">
        <v>1535</v>
      </c>
      <c r="F71" s="2409"/>
      <c r="G71" s="2410"/>
      <c r="H71" s="2246" t="s">
        <v>1486</v>
      </c>
      <c r="I71" s="2393">
        <v>43646</v>
      </c>
      <c r="J71" s="1462" t="s">
        <v>1469</v>
      </c>
      <c r="K71" s="1297"/>
      <c r="L71" s="1297"/>
      <c r="M71" s="1297"/>
      <c r="N71" s="1297"/>
      <c r="O71" s="1297"/>
      <c r="P71" s="1297"/>
      <c r="Q71" s="1297"/>
      <c r="R71" s="1297"/>
      <c r="S71" s="1297"/>
      <c r="T71" s="1297"/>
      <c r="U71" s="1297"/>
      <c r="V71" s="1297"/>
      <c r="W71" s="1297"/>
      <c r="X71" s="1297"/>
      <c r="Y71" s="1297"/>
      <c r="Z71" s="1297"/>
      <c r="AA71" s="1297"/>
      <c r="AB71" s="1297"/>
      <c r="AC71" s="1297"/>
      <c r="AD71" s="1297"/>
      <c r="AE71" s="1297"/>
      <c r="AF71" s="1297"/>
      <c r="AG71" s="1297"/>
      <c r="AH71" s="1297"/>
    </row>
    <row r="72" spans="1:34" ht="76.5" x14ac:dyDescent="0.2">
      <c r="A72" s="2422"/>
      <c r="B72" s="236" t="s">
        <v>1536</v>
      </c>
      <c r="C72" s="471">
        <v>62</v>
      </c>
      <c r="D72" s="459"/>
      <c r="E72" s="2411"/>
      <c r="F72" s="2412"/>
      <c r="G72" s="2413"/>
      <c r="H72" s="1676"/>
      <c r="I72" s="2394"/>
      <c r="J72" s="1462"/>
      <c r="K72" s="1297"/>
      <c r="L72" s="1297"/>
      <c r="M72" s="1297"/>
      <c r="N72" s="1297"/>
      <c r="O72" s="1297"/>
      <c r="P72" s="1297"/>
      <c r="Q72" s="1297"/>
      <c r="R72" s="1297"/>
      <c r="S72" s="1297"/>
      <c r="T72" s="1297"/>
      <c r="U72" s="1297"/>
      <c r="V72" s="1297"/>
      <c r="W72" s="1297"/>
      <c r="X72" s="1297"/>
      <c r="Y72" s="1297"/>
      <c r="Z72" s="1297"/>
      <c r="AA72" s="1297"/>
      <c r="AB72" s="1297"/>
      <c r="AC72" s="1297"/>
      <c r="AD72" s="1297"/>
      <c r="AE72" s="1297"/>
      <c r="AF72" s="1297"/>
      <c r="AG72" s="1297"/>
      <c r="AH72" s="1297"/>
    </row>
    <row r="73" spans="1:34" ht="89.25" x14ac:dyDescent="0.2">
      <c r="A73" s="2422"/>
      <c r="B73" s="236" t="s">
        <v>1537</v>
      </c>
      <c r="C73" s="467">
        <f>+C71-C72</f>
        <v>6</v>
      </c>
      <c r="D73" s="459"/>
      <c r="E73" s="2411"/>
      <c r="F73" s="2412"/>
      <c r="G73" s="2413"/>
      <c r="H73" s="1676"/>
      <c r="I73" s="2394"/>
      <c r="J73" s="1462"/>
      <c r="K73" s="1297"/>
      <c r="L73" s="1297"/>
      <c r="M73" s="1297"/>
      <c r="N73" s="1297"/>
      <c r="O73" s="1297"/>
      <c r="P73" s="1297"/>
      <c r="Q73" s="1297"/>
      <c r="R73" s="1297"/>
      <c r="S73" s="1297"/>
      <c r="T73" s="1297"/>
      <c r="U73" s="1297"/>
      <c r="V73" s="1297"/>
      <c r="W73" s="1297"/>
      <c r="X73" s="1297"/>
      <c r="Y73" s="1297"/>
      <c r="Z73" s="1297"/>
      <c r="AA73" s="1297"/>
      <c r="AB73" s="1297"/>
      <c r="AC73" s="1297"/>
      <c r="AD73" s="1297"/>
      <c r="AE73" s="1297"/>
      <c r="AF73" s="1297"/>
      <c r="AG73" s="1297"/>
      <c r="AH73" s="1297"/>
    </row>
    <row r="74" spans="1:34" ht="204" x14ac:dyDescent="0.2">
      <c r="A74" s="2423"/>
      <c r="B74" s="901" t="s">
        <v>1538</v>
      </c>
      <c r="C74" s="902">
        <v>25</v>
      </c>
      <c r="D74" s="459"/>
      <c r="E74" s="2414"/>
      <c r="F74" s="2415"/>
      <c r="G74" s="2263"/>
      <c r="H74" s="1776"/>
      <c r="I74" s="2395"/>
      <c r="J74" s="1462"/>
      <c r="K74" s="1297"/>
      <c r="L74" s="1297"/>
      <c r="M74" s="1297"/>
      <c r="N74" s="1297"/>
      <c r="O74" s="1297"/>
      <c r="P74" s="1297"/>
      <c r="Q74" s="1297"/>
      <c r="R74" s="1297"/>
      <c r="S74" s="1297"/>
      <c r="T74" s="1297"/>
      <c r="U74" s="1297"/>
      <c r="V74" s="1297"/>
      <c r="W74" s="1297"/>
      <c r="X74" s="1297"/>
      <c r="Y74" s="1297"/>
      <c r="Z74" s="1297"/>
      <c r="AA74" s="1297"/>
      <c r="AB74" s="1297"/>
      <c r="AC74" s="1297"/>
      <c r="AD74" s="1297"/>
      <c r="AE74" s="1297"/>
      <c r="AF74" s="1297"/>
      <c r="AG74" s="1297"/>
      <c r="AH74" s="1297"/>
    </row>
    <row r="75" spans="1:34" ht="76.5" x14ac:dyDescent="0.2">
      <c r="A75" s="2421">
        <v>43827</v>
      </c>
      <c r="B75" s="236" t="s">
        <v>1539</v>
      </c>
      <c r="C75" s="471">
        <v>79</v>
      </c>
      <c r="D75" s="459"/>
      <c r="E75" s="2408" t="s">
        <v>1540</v>
      </c>
      <c r="F75" s="2409"/>
      <c r="G75" s="2410"/>
      <c r="H75" s="2246" t="s">
        <v>1486</v>
      </c>
      <c r="I75" s="2393">
        <v>43646</v>
      </c>
      <c r="J75" s="1462" t="s">
        <v>1469</v>
      </c>
      <c r="K75" s="1297"/>
      <c r="L75" s="1297"/>
      <c r="M75" s="1297"/>
      <c r="N75" s="1297"/>
      <c r="O75" s="1297"/>
      <c r="P75" s="1297"/>
      <c r="Q75" s="1297"/>
      <c r="R75" s="1297"/>
      <c r="S75" s="1297"/>
      <c r="T75" s="1297"/>
      <c r="U75" s="1297"/>
      <c r="V75" s="1297"/>
      <c r="W75" s="1297"/>
      <c r="X75" s="1297"/>
      <c r="Y75" s="1297"/>
      <c r="Z75" s="1297"/>
      <c r="AA75" s="1297"/>
      <c r="AB75" s="1297"/>
      <c r="AC75" s="1297"/>
      <c r="AD75" s="1297"/>
      <c r="AE75" s="1297"/>
      <c r="AF75" s="1297"/>
      <c r="AG75" s="1297"/>
      <c r="AH75" s="1297"/>
    </row>
    <row r="76" spans="1:34" ht="76.5" x14ac:dyDescent="0.2">
      <c r="A76" s="2422"/>
      <c r="B76" s="236" t="s">
        <v>1536</v>
      </c>
      <c r="C76" s="471">
        <v>71</v>
      </c>
      <c r="D76" s="459"/>
      <c r="E76" s="2411"/>
      <c r="F76" s="2412"/>
      <c r="G76" s="2413"/>
      <c r="H76" s="1676"/>
      <c r="I76" s="2394"/>
      <c r="J76" s="1462"/>
      <c r="K76" s="1297"/>
      <c r="L76" s="1297"/>
      <c r="M76" s="1297"/>
      <c r="N76" s="1297"/>
      <c r="O76" s="1297"/>
      <c r="P76" s="1297"/>
      <c r="Q76" s="1297"/>
      <c r="R76" s="1297"/>
      <c r="S76" s="1297"/>
      <c r="T76" s="1297"/>
      <c r="U76" s="1297"/>
      <c r="V76" s="1297"/>
      <c r="W76" s="1297"/>
      <c r="X76" s="1297"/>
      <c r="Y76" s="1297"/>
      <c r="Z76" s="1297"/>
      <c r="AA76" s="1297"/>
      <c r="AB76" s="1297"/>
      <c r="AC76" s="1297"/>
      <c r="AD76" s="1297"/>
      <c r="AE76" s="1297"/>
      <c r="AF76" s="1297"/>
      <c r="AG76" s="1297"/>
      <c r="AH76" s="1297"/>
    </row>
    <row r="77" spans="1:34" ht="89.25" x14ac:dyDescent="0.2">
      <c r="A77" s="2422"/>
      <c r="B77" s="236" t="s">
        <v>1537</v>
      </c>
      <c r="C77" s="467">
        <f>+C75-C76</f>
        <v>8</v>
      </c>
      <c r="D77" s="459"/>
      <c r="E77" s="2411"/>
      <c r="F77" s="2412"/>
      <c r="G77" s="2413"/>
      <c r="H77" s="1676"/>
      <c r="I77" s="2394"/>
      <c r="J77" s="1462"/>
      <c r="K77" s="1297"/>
      <c r="L77" s="1297"/>
      <c r="M77" s="1297"/>
      <c r="N77" s="1297"/>
      <c r="O77" s="1297"/>
      <c r="P77" s="1297"/>
      <c r="Q77" s="1297"/>
      <c r="R77" s="1297"/>
      <c r="S77" s="1297"/>
      <c r="T77" s="1297"/>
      <c r="U77" s="1297"/>
      <c r="V77" s="1297"/>
      <c r="W77" s="1297"/>
      <c r="X77" s="1297"/>
      <c r="Y77" s="1297"/>
      <c r="Z77" s="1297"/>
      <c r="AA77" s="1297"/>
      <c r="AB77" s="1297"/>
      <c r="AC77" s="1297"/>
      <c r="AD77" s="1297"/>
      <c r="AE77" s="1297"/>
      <c r="AF77" s="1297"/>
      <c r="AG77" s="1297"/>
      <c r="AH77" s="1297"/>
    </row>
    <row r="78" spans="1:34" ht="204" x14ac:dyDescent="0.2">
      <c r="A78" s="2423"/>
      <c r="B78" s="901" t="s">
        <v>1541</v>
      </c>
      <c r="C78" s="902">
        <v>26</v>
      </c>
      <c r="D78" s="459"/>
      <c r="E78" s="2414"/>
      <c r="F78" s="2415"/>
      <c r="G78" s="2263"/>
      <c r="H78" s="1776"/>
      <c r="I78" s="2395"/>
      <c r="J78" s="1462"/>
      <c r="K78" s="1297"/>
      <c r="L78" s="1297"/>
      <c r="M78" s="1297"/>
      <c r="N78" s="1297"/>
      <c r="O78" s="1297"/>
      <c r="P78" s="1297"/>
      <c r="Q78" s="1297"/>
      <c r="R78" s="1297"/>
      <c r="S78" s="1297"/>
      <c r="T78" s="1297"/>
      <c r="U78" s="1297"/>
      <c r="V78" s="1297"/>
      <c r="W78" s="1297"/>
      <c r="X78" s="1297"/>
      <c r="Y78" s="1297"/>
      <c r="Z78" s="1297"/>
      <c r="AA78" s="1297"/>
      <c r="AB78" s="1297"/>
      <c r="AC78" s="1297"/>
      <c r="AD78" s="1297"/>
      <c r="AE78" s="1297"/>
      <c r="AF78" s="1297"/>
      <c r="AG78" s="1297"/>
      <c r="AH78" s="1297"/>
    </row>
    <row r="79" spans="1:34" ht="63.75" x14ac:dyDescent="0.2">
      <c r="A79" s="2460" t="s">
        <v>1542</v>
      </c>
      <c r="B79" s="467" t="s">
        <v>1517</v>
      </c>
      <c r="C79" s="471">
        <f>68+79</f>
        <v>147</v>
      </c>
      <c r="D79" s="900"/>
      <c r="E79" s="2463" t="s">
        <v>1543</v>
      </c>
      <c r="F79" s="2464"/>
      <c r="G79" s="2465"/>
      <c r="H79" s="2470" t="s">
        <v>1486</v>
      </c>
      <c r="I79" s="2473">
        <v>43827</v>
      </c>
      <c r="J79" s="1678" t="s">
        <v>1469</v>
      </c>
      <c r="K79" s="1297"/>
      <c r="L79" s="1297"/>
      <c r="M79" s="1297"/>
      <c r="N79" s="1297"/>
      <c r="O79" s="1297"/>
      <c r="P79" s="1297"/>
      <c r="Q79" s="1297"/>
      <c r="R79" s="1297"/>
      <c r="S79" s="1297"/>
      <c r="T79" s="1297"/>
      <c r="U79" s="1297"/>
      <c r="V79" s="1297"/>
      <c r="W79" s="1297"/>
      <c r="X79" s="1297"/>
      <c r="Y79" s="1297"/>
      <c r="Z79" s="1297"/>
      <c r="AA79" s="1297"/>
      <c r="AB79" s="1297"/>
      <c r="AC79" s="1297"/>
      <c r="AD79" s="1297"/>
      <c r="AE79" s="1297"/>
      <c r="AF79" s="1297"/>
      <c r="AG79" s="1297"/>
      <c r="AH79" s="1297"/>
    </row>
    <row r="80" spans="1:34" ht="51" x14ac:dyDescent="0.2">
      <c r="A80" s="2461"/>
      <c r="B80" s="467" t="s">
        <v>1519</v>
      </c>
      <c r="C80" s="471">
        <f>+C79-8</f>
        <v>139</v>
      </c>
      <c r="D80" s="900"/>
      <c r="E80" s="1728"/>
      <c r="F80" s="2466"/>
      <c r="G80" s="1729"/>
      <c r="H80" s="2471"/>
      <c r="I80" s="2474"/>
      <c r="J80" s="1668"/>
      <c r="K80" s="1297"/>
      <c r="L80" s="1297"/>
      <c r="M80" s="1297"/>
      <c r="N80" s="1297"/>
      <c r="O80" s="1297"/>
      <c r="P80" s="1297"/>
      <c r="Q80" s="1297"/>
      <c r="R80" s="1297"/>
      <c r="S80" s="1297"/>
      <c r="T80" s="1297"/>
      <c r="U80" s="1297"/>
      <c r="V80" s="1297"/>
      <c r="W80" s="1297"/>
      <c r="X80" s="1297"/>
      <c r="Y80" s="1297"/>
      <c r="Z80" s="1297"/>
      <c r="AA80" s="1297"/>
      <c r="AB80" s="1297"/>
      <c r="AC80" s="1297"/>
      <c r="AD80" s="1297"/>
      <c r="AE80" s="1297"/>
      <c r="AF80" s="1297"/>
      <c r="AG80" s="1297"/>
      <c r="AH80" s="1297"/>
    </row>
    <row r="81" spans="1:34" ht="63.75" x14ac:dyDescent="0.2">
      <c r="A81" s="2461"/>
      <c r="B81" s="471" t="s">
        <v>1520</v>
      </c>
      <c r="C81" s="467">
        <v>8</v>
      </c>
      <c r="D81" s="900"/>
      <c r="E81" s="1728"/>
      <c r="F81" s="2466"/>
      <c r="G81" s="1729"/>
      <c r="H81" s="2471"/>
      <c r="I81" s="2474"/>
      <c r="J81" s="1668"/>
      <c r="K81" s="1297"/>
      <c r="L81" s="1297"/>
      <c r="M81" s="1297"/>
      <c r="N81" s="1297"/>
      <c r="O81" s="1297"/>
      <c r="P81" s="1297"/>
      <c r="Q81" s="1297"/>
      <c r="R81" s="1297"/>
      <c r="S81" s="1297"/>
      <c r="T81" s="1297"/>
      <c r="U81" s="1297"/>
      <c r="V81" s="1297"/>
      <c r="W81" s="1297"/>
      <c r="X81" s="1297"/>
      <c r="Y81" s="1297"/>
      <c r="Z81" s="1297"/>
      <c r="AA81" s="1297"/>
      <c r="AB81" s="1297"/>
      <c r="AC81" s="1297"/>
      <c r="AD81" s="1297"/>
      <c r="AE81" s="1297"/>
      <c r="AF81" s="1297"/>
      <c r="AG81" s="1297"/>
      <c r="AH81" s="1297"/>
    </row>
    <row r="82" spans="1:34" ht="150" customHeight="1" x14ac:dyDescent="0.2">
      <c r="A82" s="2462"/>
      <c r="B82" s="901" t="s">
        <v>1500</v>
      </c>
      <c r="C82" s="902">
        <v>25</v>
      </c>
      <c r="D82" s="900"/>
      <c r="E82" s="2467"/>
      <c r="F82" s="2468"/>
      <c r="G82" s="2469"/>
      <c r="H82" s="2472"/>
      <c r="I82" s="2475"/>
      <c r="J82" s="1679"/>
      <c r="K82" s="1297"/>
      <c r="L82" s="1297"/>
      <c r="M82" s="1297"/>
      <c r="N82" s="1297"/>
      <c r="O82" s="1297"/>
      <c r="P82" s="1297"/>
      <c r="Q82" s="1297"/>
      <c r="R82" s="1297"/>
      <c r="S82" s="1297"/>
      <c r="T82" s="1297"/>
      <c r="U82" s="1297"/>
      <c r="V82" s="1297"/>
      <c r="W82" s="1297"/>
      <c r="X82" s="1297"/>
      <c r="Y82" s="1297"/>
      <c r="Z82" s="1297"/>
      <c r="AA82" s="1297"/>
      <c r="AB82" s="1297"/>
      <c r="AC82" s="1297"/>
      <c r="AD82" s="1297"/>
      <c r="AE82" s="1297"/>
      <c r="AF82" s="1297"/>
      <c r="AG82" s="1297"/>
      <c r="AH82" s="1297"/>
    </row>
    <row r="83" spans="1:34" ht="105" customHeight="1" x14ac:dyDescent="0.2">
      <c r="A83" s="2421">
        <v>44012</v>
      </c>
      <c r="B83" s="2479" t="s">
        <v>1544</v>
      </c>
      <c r="C83" s="2482">
        <v>24</v>
      </c>
      <c r="D83" s="2476"/>
      <c r="E83" s="2502" t="s">
        <v>1545</v>
      </c>
      <c r="F83" s="2503"/>
      <c r="G83" s="2504"/>
      <c r="H83" s="2246" t="s">
        <v>1486</v>
      </c>
      <c r="I83" s="2393">
        <v>44012</v>
      </c>
      <c r="J83" s="2420" t="s">
        <v>1469</v>
      </c>
      <c r="K83" s="1297"/>
      <c r="L83" s="1297"/>
      <c r="M83" s="1297"/>
      <c r="N83" s="1297"/>
      <c r="O83" s="1297"/>
      <c r="P83" s="1297"/>
      <c r="Q83" s="1297"/>
      <c r="R83" s="1297"/>
      <c r="S83" s="1297"/>
      <c r="T83" s="1297"/>
      <c r="U83" s="1297"/>
      <c r="V83" s="1297"/>
      <c r="W83" s="1297"/>
      <c r="X83" s="1297"/>
      <c r="Y83" s="1297"/>
      <c r="Z83" s="1297"/>
      <c r="AA83" s="1297"/>
      <c r="AB83" s="1297"/>
      <c r="AC83" s="1297"/>
      <c r="AD83" s="1297"/>
      <c r="AE83" s="1297"/>
      <c r="AF83" s="1297"/>
      <c r="AG83" s="1297"/>
      <c r="AH83" s="1297"/>
    </row>
    <row r="84" spans="1:34" ht="12.75" customHeight="1" x14ac:dyDescent="0.2">
      <c r="A84" s="2422"/>
      <c r="B84" s="2480"/>
      <c r="C84" s="2483"/>
      <c r="D84" s="2477"/>
      <c r="E84" s="2505"/>
      <c r="F84" s="2506"/>
      <c r="G84" s="2507"/>
      <c r="H84" s="1676"/>
      <c r="I84" s="2394"/>
      <c r="J84" s="2309"/>
      <c r="K84" s="1297"/>
      <c r="L84" s="1297"/>
      <c r="M84" s="1297"/>
      <c r="N84" s="1297"/>
      <c r="O84" s="1297"/>
      <c r="P84" s="1297"/>
      <c r="Q84" s="1297"/>
      <c r="R84" s="1297"/>
      <c r="S84" s="1297"/>
      <c r="T84" s="1297"/>
      <c r="U84" s="1297"/>
      <c r="V84" s="1297"/>
      <c r="W84" s="1297"/>
      <c r="X84" s="1297"/>
      <c r="Y84" s="1297"/>
      <c r="Z84" s="1297"/>
      <c r="AA84" s="1297"/>
      <c r="AB84" s="1297"/>
      <c r="AC84" s="1297"/>
      <c r="AD84" s="1297"/>
      <c r="AE84" s="1297"/>
      <c r="AF84" s="1297"/>
      <c r="AG84" s="1297"/>
      <c r="AH84" s="1297"/>
    </row>
    <row r="85" spans="1:34" ht="45" customHeight="1" x14ac:dyDescent="0.2">
      <c r="A85" s="2422"/>
      <c r="B85" s="2480"/>
      <c r="C85" s="2483"/>
      <c r="D85" s="2477"/>
      <c r="E85" s="2505"/>
      <c r="F85" s="2506"/>
      <c r="G85" s="2507"/>
      <c r="H85" s="1676"/>
      <c r="I85" s="2394"/>
      <c r="J85" s="2309"/>
      <c r="K85" s="1297"/>
      <c r="L85" s="1297"/>
      <c r="M85" s="1297"/>
      <c r="N85" s="1297"/>
      <c r="O85" s="1297"/>
      <c r="P85" s="1297"/>
      <c r="Q85" s="1297"/>
      <c r="R85" s="1297"/>
      <c r="S85" s="1297"/>
      <c r="T85" s="1297"/>
      <c r="U85" s="1297"/>
      <c r="V85" s="1297"/>
      <c r="W85" s="1297"/>
      <c r="X85" s="1297"/>
      <c r="Y85" s="1297"/>
      <c r="Z85" s="1297"/>
      <c r="AA85" s="1297"/>
      <c r="AB85" s="1297"/>
      <c r="AC85" s="1297"/>
      <c r="AD85" s="1297"/>
      <c r="AE85" s="1297"/>
      <c r="AF85" s="1297"/>
      <c r="AG85" s="1297"/>
      <c r="AH85" s="1297"/>
    </row>
    <row r="86" spans="1:34" ht="12.75" customHeight="1" x14ac:dyDescent="0.2">
      <c r="A86" s="2422"/>
      <c r="B86" s="2480"/>
      <c r="C86" s="2483"/>
      <c r="D86" s="2477"/>
      <c r="E86" s="2505"/>
      <c r="F86" s="2506"/>
      <c r="G86" s="2507"/>
      <c r="H86" s="1676"/>
      <c r="I86" s="2394"/>
      <c r="J86" s="2309"/>
      <c r="K86" s="1297"/>
      <c r="L86" s="1297"/>
      <c r="M86" s="1297"/>
      <c r="N86" s="1297"/>
      <c r="O86" s="1297"/>
      <c r="P86" s="1297"/>
      <c r="Q86" s="1297"/>
      <c r="R86" s="1297"/>
      <c r="S86" s="1297"/>
      <c r="T86" s="1297"/>
      <c r="U86" s="1297"/>
      <c r="V86" s="1297"/>
      <c r="W86" s="1297"/>
      <c r="X86" s="1297"/>
      <c r="Y86" s="1297"/>
      <c r="Z86" s="1297"/>
      <c r="AA86" s="1297"/>
      <c r="AB86" s="1297"/>
      <c r="AC86" s="1297"/>
      <c r="AD86" s="1297"/>
      <c r="AE86" s="1297"/>
      <c r="AF86" s="1297"/>
      <c r="AG86" s="1297"/>
      <c r="AH86" s="1297"/>
    </row>
    <row r="87" spans="1:34" ht="75" customHeight="1" x14ac:dyDescent="0.2">
      <c r="A87" s="2422"/>
      <c r="B87" s="2480"/>
      <c r="C87" s="2483"/>
      <c r="D87" s="2477"/>
      <c r="E87" s="2505"/>
      <c r="F87" s="2506"/>
      <c r="G87" s="2507"/>
      <c r="H87" s="1676"/>
      <c r="I87" s="2394"/>
      <c r="J87" s="2309"/>
      <c r="K87" s="1297"/>
      <c r="L87" s="1297"/>
      <c r="M87" s="1297"/>
      <c r="N87" s="1297"/>
      <c r="O87" s="1297"/>
      <c r="P87" s="1297"/>
      <c r="Q87" s="1297"/>
      <c r="R87" s="1297"/>
      <c r="S87" s="1297"/>
      <c r="T87" s="1297"/>
      <c r="U87" s="1297"/>
      <c r="V87" s="1297"/>
      <c r="W87" s="1297"/>
      <c r="X87" s="1297"/>
      <c r="Y87" s="1297"/>
      <c r="Z87" s="1297"/>
      <c r="AA87" s="1297"/>
      <c r="AB87" s="1297"/>
      <c r="AC87" s="1297"/>
      <c r="AD87" s="1297"/>
      <c r="AE87" s="1297"/>
      <c r="AF87" s="1297"/>
      <c r="AG87" s="1297"/>
      <c r="AH87" s="1297"/>
    </row>
    <row r="88" spans="1:34" x14ac:dyDescent="0.2">
      <c r="A88" s="2422"/>
      <c r="B88" s="2481"/>
      <c r="C88" s="2484"/>
      <c r="D88" s="2478"/>
      <c r="E88" s="2505"/>
      <c r="F88" s="2506"/>
      <c r="G88" s="2507"/>
      <c r="H88" s="1676"/>
      <c r="I88" s="2394"/>
      <c r="J88" s="2309"/>
      <c r="K88" s="1297"/>
      <c r="L88" s="1297"/>
      <c r="M88" s="1297"/>
      <c r="N88" s="1297"/>
      <c r="O88" s="1297"/>
      <c r="P88" s="1297"/>
      <c r="Q88" s="1297"/>
      <c r="R88" s="1297"/>
      <c r="S88" s="1297"/>
      <c r="T88" s="1297"/>
      <c r="U88" s="1297"/>
      <c r="V88" s="1297"/>
      <c r="W88" s="1297"/>
      <c r="X88" s="1297"/>
      <c r="Y88" s="1297"/>
      <c r="Z88" s="1297"/>
      <c r="AA88" s="1297"/>
      <c r="AB88" s="1297"/>
      <c r="AC88" s="1297"/>
      <c r="AD88" s="1297"/>
      <c r="AE88" s="1297"/>
      <c r="AF88" s="1297"/>
      <c r="AG88" s="1297"/>
      <c r="AH88" s="1297"/>
    </row>
    <row r="89" spans="1:34" ht="90" x14ac:dyDescent="0.2">
      <c r="A89" s="2422"/>
      <c r="B89" s="1043" t="s">
        <v>1546</v>
      </c>
      <c r="C89" s="1044">
        <v>21</v>
      </c>
      <c r="D89" s="1045"/>
      <c r="E89" s="2505"/>
      <c r="F89" s="2506"/>
      <c r="G89" s="2507"/>
      <c r="H89" s="1676"/>
      <c r="I89" s="2394"/>
      <c r="J89" s="2309"/>
      <c r="K89" s="1297"/>
      <c r="L89" s="1297"/>
      <c r="M89" s="1297"/>
      <c r="N89" s="1297"/>
      <c r="O89" s="1297"/>
      <c r="P89" s="1297"/>
      <c r="Q89" s="1297"/>
      <c r="R89" s="1297"/>
      <c r="S89" s="1297"/>
      <c r="T89" s="1297"/>
      <c r="U89" s="1297"/>
      <c r="V89" s="1297"/>
      <c r="W89" s="1297"/>
      <c r="X89" s="1297"/>
      <c r="Y89" s="1297"/>
      <c r="Z89" s="1297"/>
      <c r="AA89" s="1297"/>
      <c r="AB89" s="1297"/>
      <c r="AC89" s="1297"/>
      <c r="AD89" s="1297"/>
      <c r="AE89" s="1297"/>
      <c r="AF89" s="1297"/>
      <c r="AG89" s="1297"/>
      <c r="AH89" s="1297"/>
    </row>
    <row r="90" spans="1:34" ht="120" x14ac:dyDescent="0.2">
      <c r="A90" s="2422"/>
      <c r="B90" s="1043" t="s">
        <v>1547</v>
      </c>
      <c r="C90" s="1046">
        <v>3</v>
      </c>
      <c r="D90" s="1045"/>
      <c r="E90" s="2505"/>
      <c r="F90" s="2506"/>
      <c r="G90" s="2507"/>
      <c r="H90" s="1676"/>
      <c r="I90" s="2394"/>
      <c r="J90" s="2309"/>
      <c r="K90" s="1297"/>
      <c r="L90" s="1297"/>
      <c r="M90" s="1297"/>
      <c r="N90" s="1297"/>
      <c r="O90" s="1297"/>
      <c r="P90" s="1297"/>
      <c r="Q90" s="1297"/>
      <c r="R90" s="1297"/>
      <c r="S90" s="1297"/>
      <c r="T90" s="1297"/>
      <c r="U90" s="1297"/>
      <c r="V90" s="1297"/>
      <c r="W90" s="1297"/>
      <c r="X90" s="1297"/>
      <c r="Y90" s="1297"/>
      <c r="Z90" s="1297"/>
      <c r="AA90" s="1297"/>
      <c r="AB90" s="1297"/>
      <c r="AC90" s="1297"/>
      <c r="AD90" s="1297"/>
      <c r="AE90" s="1297"/>
      <c r="AF90" s="1297"/>
      <c r="AG90" s="1297"/>
      <c r="AH90" s="1297"/>
    </row>
    <row r="91" spans="1:34" ht="204" x14ac:dyDescent="0.2">
      <c r="A91" s="2423"/>
      <c r="B91" s="1047" t="s">
        <v>1548</v>
      </c>
      <c r="C91" s="1048">
        <v>6</v>
      </c>
      <c r="D91" s="1045"/>
      <c r="E91" s="2508"/>
      <c r="F91" s="2509"/>
      <c r="G91" s="2510"/>
      <c r="H91" s="1776"/>
      <c r="I91" s="2395"/>
      <c r="J91" s="2310"/>
      <c r="K91" s="1297"/>
      <c r="L91" s="1297"/>
      <c r="M91" s="1297"/>
      <c r="N91" s="1297"/>
      <c r="O91" s="1297"/>
      <c r="P91" s="1297"/>
      <c r="Q91" s="1297"/>
      <c r="R91" s="1297"/>
      <c r="S91" s="1297"/>
      <c r="T91" s="1297"/>
      <c r="U91" s="1297"/>
      <c r="V91" s="1297"/>
      <c r="W91" s="1297"/>
      <c r="X91" s="1297"/>
      <c r="Y91" s="1297"/>
      <c r="Z91" s="1297"/>
      <c r="AA91" s="1297"/>
      <c r="AB91" s="1297"/>
      <c r="AC91" s="1297"/>
      <c r="AD91" s="1297"/>
      <c r="AE91" s="1297"/>
      <c r="AF91" s="1297"/>
      <c r="AG91" s="1297"/>
      <c r="AH91" s="1297"/>
    </row>
    <row r="92" spans="1:34" ht="76.5" x14ac:dyDescent="0.2">
      <c r="A92" s="2393">
        <v>44193</v>
      </c>
      <c r="B92" s="236" t="s">
        <v>1549</v>
      </c>
      <c r="C92" s="471">
        <v>32</v>
      </c>
      <c r="D92" s="459"/>
      <c r="E92" s="2485" t="s">
        <v>1550</v>
      </c>
      <c r="F92" s="2486"/>
      <c r="G92" s="2487"/>
      <c r="H92" s="1483" t="s">
        <v>1486</v>
      </c>
      <c r="I92" s="2393">
        <v>44193</v>
      </c>
      <c r="J92" s="1483" t="s">
        <v>1469</v>
      </c>
      <c r="K92" s="1297"/>
      <c r="L92" s="1297"/>
      <c r="M92" s="1297"/>
      <c r="N92" s="1297"/>
      <c r="O92" s="1297"/>
      <c r="P92" s="1297"/>
      <c r="Q92" s="1297"/>
      <c r="R92" s="1297"/>
      <c r="S92" s="1297"/>
      <c r="T92" s="1297"/>
      <c r="U92" s="1297"/>
      <c r="V92" s="1297"/>
      <c r="W92" s="1297"/>
      <c r="X92" s="1297"/>
      <c r="Y92" s="1297"/>
      <c r="Z92" s="1297"/>
      <c r="AA92" s="1297"/>
      <c r="AB92" s="1297"/>
      <c r="AC92" s="1297"/>
      <c r="AD92" s="1297"/>
      <c r="AE92" s="1297"/>
      <c r="AF92" s="1297"/>
      <c r="AG92" s="1297"/>
      <c r="AH92" s="1297"/>
    </row>
    <row r="93" spans="1:34" ht="76.5" x14ac:dyDescent="0.2">
      <c r="A93" s="2300"/>
      <c r="B93" s="236" t="s">
        <v>1551</v>
      </c>
      <c r="C93" s="471">
        <v>28</v>
      </c>
      <c r="D93" s="459"/>
      <c r="E93" s="2488"/>
      <c r="F93" s="2489"/>
      <c r="G93" s="2490"/>
      <c r="H93" s="2300"/>
      <c r="I93" s="2300"/>
      <c r="J93" s="2300"/>
      <c r="K93" s="1297"/>
      <c r="L93" s="1297"/>
      <c r="M93" s="1297"/>
      <c r="N93" s="1297"/>
      <c r="O93" s="1297"/>
      <c r="P93" s="1297"/>
      <c r="Q93" s="1297"/>
      <c r="R93" s="1297"/>
      <c r="S93" s="1297"/>
      <c r="T93" s="1297"/>
      <c r="U93" s="1297"/>
      <c r="V93" s="1297"/>
      <c r="W93" s="1297"/>
      <c r="X93" s="1297"/>
      <c r="Y93" s="1297"/>
      <c r="Z93" s="1297"/>
      <c r="AA93" s="1297"/>
      <c r="AB93" s="1297"/>
      <c r="AC93" s="1297"/>
      <c r="AD93" s="1297"/>
      <c r="AE93" s="1297"/>
      <c r="AF93" s="1297"/>
      <c r="AG93" s="1297"/>
      <c r="AH93" s="1297"/>
    </row>
    <row r="94" spans="1:34" ht="102" x14ac:dyDescent="0.2">
      <c r="A94" s="2300"/>
      <c r="B94" s="236" t="s">
        <v>1552</v>
      </c>
      <c r="C94" s="467">
        <v>4</v>
      </c>
      <c r="D94" s="459"/>
      <c r="E94" s="2488"/>
      <c r="F94" s="2489"/>
      <c r="G94" s="2490"/>
      <c r="H94" s="2300"/>
      <c r="I94" s="2300"/>
      <c r="J94" s="2300"/>
      <c r="K94" s="1297"/>
      <c r="L94" s="1297"/>
      <c r="M94" s="1297"/>
      <c r="N94" s="1297"/>
      <c r="O94" s="1297"/>
      <c r="P94" s="1297"/>
      <c r="Q94" s="1297"/>
      <c r="R94" s="1297"/>
      <c r="S94" s="1297"/>
      <c r="T94" s="1297"/>
      <c r="U94" s="1297"/>
      <c r="V94" s="1297"/>
      <c r="W94" s="1297"/>
      <c r="X94" s="1297"/>
      <c r="Y94" s="1297"/>
      <c r="Z94" s="1297"/>
      <c r="AA94" s="1297"/>
      <c r="AB94" s="1297"/>
      <c r="AC94" s="1297"/>
      <c r="AD94" s="1297"/>
      <c r="AE94" s="1297"/>
      <c r="AF94" s="1297"/>
      <c r="AG94" s="1297"/>
      <c r="AH94" s="1297"/>
    </row>
    <row r="95" spans="1:34" ht="180" customHeight="1" x14ac:dyDescent="0.2">
      <c r="A95" s="1481"/>
      <c r="B95" s="1049" t="s">
        <v>1553</v>
      </c>
      <c r="C95" s="1050">
        <v>31</v>
      </c>
      <c r="D95" s="459"/>
      <c r="E95" s="2491"/>
      <c r="F95" s="2492"/>
      <c r="G95" s="2493"/>
      <c r="H95" s="1481"/>
      <c r="I95" s="1481"/>
      <c r="J95" s="1481"/>
      <c r="K95" s="1297"/>
      <c r="L95" s="1297"/>
      <c r="M95" s="1297"/>
      <c r="N95" s="1297"/>
      <c r="O95" s="1297"/>
      <c r="P95" s="1297"/>
      <c r="Q95" s="1297"/>
      <c r="R95" s="1297"/>
      <c r="S95" s="1297"/>
      <c r="T95" s="1297"/>
      <c r="U95" s="1297"/>
      <c r="V95" s="1297"/>
      <c r="W95" s="1297"/>
      <c r="X95" s="1297"/>
      <c r="Y95" s="1297"/>
      <c r="Z95" s="1297"/>
      <c r="AA95" s="1297"/>
      <c r="AB95" s="1297"/>
      <c r="AC95" s="1297"/>
      <c r="AD95" s="1297"/>
      <c r="AE95" s="1297"/>
      <c r="AF95" s="1297"/>
      <c r="AG95" s="1297"/>
      <c r="AH95" s="1297"/>
    </row>
    <row r="96" spans="1:34" ht="63.75" x14ac:dyDescent="0.2">
      <c r="A96" s="1483" t="s">
        <v>1554</v>
      </c>
      <c r="B96" s="1051" t="s">
        <v>1517</v>
      </c>
      <c r="C96" s="1052">
        <v>59</v>
      </c>
      <c r="D96" s="316"/>
      <c r="E96" s="2485" t="s">
        <v>1555</v>
      </c>
      <c r="F96" s="2494"/>
      <c r="G96" s="2495"/>
      <c r="H96" s="1483" t="s">
        <v>1486</v>
      </c>
      <c r="I96" s="2393">
        <v>44185</v>
      </c>
      <c r="J96" s="1483" t="s">
        <v>1469</v>
      </c>
      <c r="K96" s="1297"/>
      <c r="L96" s="1297"/>
      <c r="M96" s="1297"/>
      <c r="N96" s="1297"/>
      <c r="O96" s="1297"/>
      <c r="P96" s="1297"/>
      <c r="Q96" s="1297"/>
      <c r="R96" s="1297"/>
      <c r="S96" s="1297"/>
      <c r="T96" s="1297"/>
      <c r="U96" s="1297"/>
      <c r="V96" s="1297"/>
      <c r="W96" s="1297"/>
      <c r="X96" s="1297"/>
      <c r="Y96" s="1297"/>
      <c r="Z96" s="1297"/>
      <c r="AA96" s="1297"/>
      <c r="AB96" s="1297"/>
      <c r="AC96" s="1297"/>
      <c r="AD96" s="1297"/>
      <c r="AE96" s="1297"/>
      <c r="AF96" s="1297"/>
      <c r="AG96" s="1297"/>
      <c r="AH96" s="1297"/>
    </row>
    <row r="97" spans="1:34" ht="51" x14ac:dyDescent="0.2">
      <c r="A97" s="2300"/>
      <c r="B97" s="1051" t="s">
        <v>1519</v>
      </c>
      <c r="C97" s="1052">
        <v>55</v>
      </c>
      <c r="D97" s="316"/>
      <c r="E97" s="2496"/>
      <c r="F97" s="2497"/>
      <c r="G97" s="2498"/>
      <c r="H97" s="2300"/>
      <c r="I97" s="2300"/>
      <c r="J97" s="2300"/>
      <c r="K97" s="1297"/>
      <c r="L97" s="1297"/>
      <c r="M97" s="1297"/>
      <c r="N97" s="1297"/>
      <c r="O97" s="1297"/>
      <c r="P97" s="1297"/>
      <c r="Q97" s="1297"/>
      <c r="R97" s="1297"/>
      <c r="S97" s="1297"/>
      <c r="T97" s="1297"/>
      <c r="U97" s="1297"/>
      <c r="V97" s="1297"/>
      <c r="W97" s="1297"/>
      <c r="X97" s="1297"/>
      <c r="Y97" s="1297"/>
      <c r="Z97" s="1297"/>
      <c r="AA97" s="1297"/>
      <c r="AB97" s="1297"/>
      <c r="AC97" s="1297"/>
      <c r="AD97" s="1297"/>
      <c r="AE97" s="1297"/>
      <c r="AF97" s="1297"/>
      <c r="AG97" s="1297"/>
      <c r="AH97" s="1297"/>
    </row>
    <row r="98" spans="1:34" ht="63.75" x14ac:dyDescent="0.2">
      <c r="A98" s="2300"/>
      <c r="B98" s="1052" t="s">
        <v>1520</v>
      </c>
      <c r="C98" s="1051">
        <v>4</v>
      </c>
      <c r="D98" s="316"/>
      <c r="E98" s="2496"/>
      <c r="F98" s="2497"/>
      <c r="G98" s="2498"/>
      <c r="H98" s="2300"/>
      <c r="I98" s="2300"/>
      <c r="J98" s="2300"/>
      <c r="K98" s="1297"/>
      <c r="L98" s="1297"/>
      <c r="M98" s="1297"/>
      <c r="N98" s="1297"/>
      <c r="O98" s="1297"/>
      <c r="P98" s="1297"/>
      <c r="Q98" s="1297"/>
      <c r="R98" s="1297"/>
      <c r="S98" s="1297"/>
      <c r="T98" s="1297"/>
      <c r="U98" s="1297"/>
      <c r="V98" s="1297"/>
      <c r="W98" s="1297"/>
      <c r="X98" s="1297"/>
      <c r="Y98" s="1297"/>
      <c r="Z98" s="1297"/>
      <c r="AA98" s="1297"/>
      <c r="AB98" s="1297"/>
      <c r="AC98" s="1297"/>
      <c r="AD98" s="1297"/>
      <c r="AE98" s="1297"/>
      <c r="AF98" s="1297"/>
      <c r="AG98" s="1297"/>
      <c r="AH98" s="1297"/>
    </row>
    <row r="99" spans="1:34" ht="168.75" customHeight="1" x14ac:dyDescent="0.2">
      <c r="A99" s="1481"/>
      <c r="B99" s="1049" t="s">
        <v>1500</v>
      </c>
      <c r="C99" s="1050">
        <v>19</v>
      </c>
      <c r="D99" s="316"/>
      <c r="E99" s="2499"/>
      <c r="F99" s="2500"/>
      <c r="G99" s="2501"/>
      <c r="H99" s="1481"/>
      <c r="I99" s="1481"/>
      <c r="J99" s="1481"/>
      <c r="K99" s="1297"/>
      <c r="L99" s="1297"/>
      <c r="M99" s="1297"/>
      <c r="N99" s="1297"/>
      <c r="O99" s="1297"/>
      <c r="P99" s="1297"/>
      <c r="Q99" s="1297"/>
      <c r="R99" s="1297"/>
      <c r="S99" s="1297"/>
      <c r="T99" s="1297"/>
      <c r="U99" s="1297"/>
      <c r="V99" s="1297"/>
      <c r="W99" s="1297"/>
      <c r="X99" s="1297"/>
      <c r="Y99" s="1297"/>
      <c r="Z99" s="1297"/>
      <c r="AA99" s="1297"/>
      <c r="AB99" s="1297"/>
      <c r="AC99" s="1297"/>
      <c r="AD99" s="1297"/>
      <c r="AE99" s="1297"/>
      <c r="AF99" s="1297"/>
      <c r="AG99" s="1297"/>
      <c r="AH99" s="1297"/>
    </row>
    <row r="100" spans="1:34" x14ac:dyDescent="0.2">
      <c r="A100" s="235"/>
      <c r="E100"/>
      <c r="F100" s="235"/>
      <c r="G100" s="235"/>
      <c r="H100" s="235"/>
      <c r="I100" s="235"/>
      <c r="J100" s="235"/>
      <c r="K100" s="1297"/>
      <c r="L100" s="1297"/>
      <c r="M100" s="1297"/>
      <c r="N100" s="1297"/>
      <c r="O100" s="1297"/>
      <c r="P100" s="1297"/>
      <c r="Q100" s="1297"/>
      <c r="R100" s="1297"/>
      <c r="S100" s="1297"/>
      <c r="T100" s="1297"/>
      <c r="U100" s="1297"/>
      <c r="V100" s="1297"/>
      <c r="W100" s="1297"/>
      <c r="X100" s="1297"/>
      <c r="Y100" s="1297"/>
      <c r="Z100" s="1297"/>
      <c r="AA100" s="1297"/>
      <c r="AB100" s="1297"/>
      <c r="AC100" s="1297"/>
      <c r="AD100" s="1297"/>
      <c r="AE100" s="1297"/>
      <c r="AF100" s="1297"/>
      <c r="AG100" s="1297"/>
      <c r="AH100" s="1297"/>
    </row>
    <row r="101" spans="1:34" x14ac:dyDescent="0.2">
      <c r="A101" s="235"/>
      <c r="E101"/>
      <c r="F101" s="235"/>
      <c r="G101" s="235"/>
      <c r="H101" s="235"/>
      <c r="I101" s="235"/>
      <c r="J101" s="235"/>
      <c r="K101" s="1297"/>
      <c r="L101" s="1297"/>
      <c r="M101" s="1297"/>
      <c r="N101" s="1297"/>
      <c r="O101" s="1297"/>
      <c r="P101" s="1297"/>
      <c r="Q101" s="1297"/>
      <c r="R101" s="1297"/>
      <c r="S101" s="1297"/>
      <c r="T101" s="1297"/>
      <c r="U101" s="1297"/>
      <c r="V101" s="1297"/>
      <c r="W101" s="1297"/>
      <c r="X101" s="1297"/>
      <c r="Y101" s="1297"/>
      <c r="Z101" s="1297"/>
      <c r="AA101" s="1297"/>
      <c r="AB101" s="1297"/>
      <c r="AC101" s="1297"/>
      <c r="AD101" s="1297"/>
      <c r="AE101" s="1297"/>
      <c r="AF101" s="1297"/>
      <c r="AG101" s="1297"/>
      <c r="AH101" s="1297"/>
    </row>
    <row r="102" spans="1:34" x14ac:dyDescent="0.2">
      <c r="A102" s="235"/>
      <c r="E102"/>
      <c r="F102" s="235"/>
      <c r="G102" s="235"/>
      <c r="H102" s="235"/>
      <c r="I102" s="235"/>
      <c r="J102" s="235"/>
      <c r="K102" s="316" t="s">
        <v>1556</v>
      </c>
      <c r="L102" s="899">
        <v>2017</v>
      </c>
      <c r="M102" s="899">
        <v>2018</v>
      </c>
      <c r="N102" s="132">
        <v>2019</v>
      </c>
      <c r="O102" s="275">
        <v>2020</v>
      </c>
      <c r="P102" s="1297"/>
      <c r="Q102" s="1297"/>
      <c r="R102" s="1297"/>
      <c r="S102" s="1297"/>
      <c r="T102" s="1297"/>
      <c r="U102" s="1297"/>
      <c r="V102" s="1297"/>
      <c r="W102" s="1297"/>
      <c r="X102" s="1297"/>
      <c r="Y102" s="1297"/>
      <c r="Z102" s="1297"/>
      <c r="AA102" s="1297"/>
      <c r="AB102" s="1297"/>
      <c r="AC102" s="1297"/>
      <c r="AD102" s="1297"/>
      <c r="AE102" s="1297"/>
      <c r="AF102" s="1297"/>
      <c r="AG102" s="1297"/>
      <c r="AH102" s="1297"/>
    </row>
    <row r="103" spans="1:34" x14ac:dyDescent="0.2">
      <c r="A103" s="235"/>
      <c r="E103"/>
      <c r="F103" s="235"/>
      <c r="G103" s="235"/>
      <c r="H103" s="235"/>
      <c r="I103" s="235"/>
      <c r="J103" s="235"/>
      <c r="K103" s="905" t="s">
        <v>1557</v>
      </c>
      <c r="L103" s="899">
        <v>69</v>
      </c>
      <c r="M103" s="899">
        <v>30</v>
      </c>
      <c r="N103" s="132">
        <v>25</v>
      </c>
      <c r="O103" s="275">
        <v>6</v>
      </c>
      <c r="P103" s="1297"/>
      <c r="Q103" s="1297"/>
      <c r="R103" s="1297"/>
      <c r="S103" s="1297"/>
      <c r="T103" s="1297"/>
      <c r="U103" s="1297"/>
      <c r="V103" s="1297"/>
      <c r="W103" s="1297"/>
      <c r="X103" s="1297"/>
      <c r="Y103" s="1297"/>
      <c r="Z103" s="1297"/>
      <c r="AA103" s="1297"/>
      <c r="AB103" s="1297"/>
      <c r="AC103" s="1297"/>
      <c r="AD103" s="1297"/>
      <c r="AE103" s="1297"/>
      <c r="AF103" s="1297"/>
      <c r="AG103" s="1297"/>
      <c r="AH103" s="1297"/>
    </row>
    <row r="104" spans="1:34" x14ac:dyDescent="0.2">
      <c r="A104" s="235"/>
      <c r="E104"/>
      <c r="F104" s="235"/>
      <c r="G104" s="235"/>
      <c r="H104" s="235"/>
      <c r="I104" s="235"/>
      <c r="J104" s="235"/>
      <c r="K104" s="904" t="s">
        <v>1558</v>
      </c>
      <c r="L104" s="899">
        <v>39</v>
      </c>
      <c r="M104" s="899">
        <v>29</v>
      </c>
      <c r="N104" s="132">
        <v>26</v>
      </c>
      <c r="O104" s="275">
        <v>31</v>
      </c>
      <c r="P104" s="1297"/>
      <c r="Q104" s="1297"/>
      <c r="R104" s="1297"/>
      <c r="S104" s="1297"/>
      <c r="T104" s="1297"/>
      <c r="U104" s="1297"/>
      <c r="V104" s="1297"/>
      <c r="W104" s="1297"/>
      <c r="X104" s="1297"/>
      <c r="Y104" s="1297"/>
      <c r="Z104" s="1297"/>
      <c r="AA104" s="1297"/>
      <c r="AB104" s="1297"/>
      <c r="AC104" s="1297"/>
      <c r="AD104" s="1297"/>
      <c r="AE104" s="1297"/>
      <c r="AF104" s="1297"/>
      <c r="AG104" s="1297"/>
      <c r="AH104" s="1297"/>
    </row>
    <row r="105" spans="1:34" x14ac:dyDescent="0.2">
      <c r="A105" s="235"/>
      <c r="E105"/>
      <c r="F105" s="235"/>
      <c r="G105" s="235"/>
      <c r="H105" s="235"/>
      <c r="I105" s="235"/>
      <c r="J105" s="235"/>
      <c r="K105" s="903" t="s">
        <v>1559</v>
      </c>
      <c r="L105" s="899">
        <v>61</v>
      </c>
      <c r="M105" s="899">
        <v>29</v>
      </c>
      <c r="N105" s="132">
        <v>25</v>
      </c>
      <c r="O105" s="275">
        <v>19</v>
      </c>
      <c r="P105" s="1297"/>
      <c r="Q105" s="1297"/>
      <c r="R105" s="1297"/>
      <c r="S105" s="1297"/>
      <c r="T105" s="1297"/>
      <c r="U105" s="1297"/>
      <c r="V105" s="1297"/>
      <c r="W105" s="1297"/>
      <c r="X105" s="1297"/>
      <c r="Y105" s="1297"/>
      <c r="Z105" s="1297"/>
      <c r="AA105" s="1297"/>
      <c r="AB105" s="1297"/>
      <c r="AC105" s="1297"/>
      <c r="AD105" s="1297"/>
      <c r="AE105" s="1297"/>
      <c r="AF105" s="1297"/>
      <c r="AG105" s="1297"/>
      <c r="AH105" s="1297"/>
    </row>
    <row r="106" spans="1:34" x14ac:dyDescent="0.2">
      <c r="A106" s="235"/>
      <c r="E106"/>
      <c r="F106" s="235"/>
      <c r="G106" s="235"/>
      <c r="H106" s="235"/>
      <c r="I106" s="235"/>
      <c r="J106" s="235"/>
      <c r="K106" s="1297"/>
      <c r="L106" s="1297"/>
      <c r="M106" s="1297"/>
      <c r="T106" s="1297"/>
      <c r="U106" s="1297"/>
      <c r="V106" s="1297"/>
      <c r="W106" s="1297"/>
      <c r="X106" s="1297"/>
      <c r="Y106" s="1297"/>
      <c r="Z106" s="1297"/>
      <c r="AA106" s="1297"/>
      <c r="AB106" s="1297"/>
      <c r="AC106" s="1297"/>
      <c r="AD106" s="1297"/>
      <c r="AE106" s="1297"/>
      <c r="AF106" s="1297"/>
      <c r="AG106" s="1297"/>
      <c r="AH106" s="1297"/>
    </row>
    <row r="107" spans="1:34" ht="15" x14ac:dyDescent="0.25">
      <c r="A107" s="1053"/>
      <c r="B107" s="1053"/>
      <c r="C107" s="1053"/>
      <c r="E107"/>
      <c r="F107" s="235"/>
      <c r="G107" s="235"/>
      <c r="H107" s="235"/>
      <c r="I107" s="235"/>
      <c r="J107" s="235"/>
      <c r="K107" s="1297"/>
      <c r="L107" s="1297"/>
      <c r="M107" s="1297"/>
      <c r="T107" s="1297"/>
      <c r="U107" s="1297"/>
      <c r="V107" s="1297"/>
      <c r="W107" s="1297"/>
      <c r="X107" s="1297"/>
      <c r="Y107" s="1297"/>
      <c r="Z107" s="1297"/>
      <c r="AA107" s="1297"/>
      <c r="AB107" s="1297"/>
      <c r="AC107" s="1297"/>
      <c r="AD107" s="1297"/>
      <c r="AE107" s="1297"/>
      <c r="AF107" s="1297"/>
      <c r="AG107" s="1297"/>
      <c r="AH107" s="1297"/>
    </row>
    <row r="108" spans="1:34" x14ac:dyDescent="0.2">
      <c r="E108"/>
      <c r="F108" s="235"/>
      <c r="G108" s="235"/>
      <c r="H108" s="235"/>
      <c r="I108" s="235"/>
      <c r="J108" s="235"/>
      <c r="K108" s="1297"/>
      <c r="L108" s="1297"/>
      <c r="M108" s="1297"/>
      <c r="T108" s="1297"/>
      <c r="U108" s="1297"/>
      <c r="V108" s="1297"/>
      <c r="W108" s="1297"/>
      <c r="X108" s="1297"/>
      <c r="Y108" s="1297"/>
      <c r="Z108" s="1297"/>
      <c r="AA108" s="1297"/>
      <c r="AB108" s="1297"/>
      <c r="AC108" s="1297"/>
      <c r="AD108" s="1297"/>
      <c r="AE108" s="1297"/>
      <c r="AF108" s="1297"/>
      <c r="AG108" s="1297"/>
      <c r="AH108" s="1297"/>
    </row>
    <row r="109" spans="1:34" x14ac:dyDescent="0.2">
      <c r="E109"/>
      <c r="F109" s="235"/>
      <c r="G109" s="235"/>
      <c r="H109" s="235"/>
      <c r="I109" s="235"/>
      <c r="J109" s="235"/>
      <c r="K109" s="1297"/>
      <c r="L109" s="1297"/>
      <c r="M109" s="1297"/>
      <c r="S109" s="1297"/>
      <c r="T109" s="1297"/>
      <c r="U109" s="1297"/>
      <c r="V109" s="1297"/>
      <c r="W109" s="1297"/>
      <c r="X109" s="1297"/>
      <c r="Y109" s="1297"/>
      <c r="Z109" s="1297"/>
      <c r="AA109" s="1297"/>
      <c r="AB109" s="1297"/>
      <c r="AC109" s="1297"/>
      <c r="AD109" s="1297"/>
      <c r="AE109" s="1297"/>
      <c r="AF109" s="1297"/>
      <c r="AG109" s="1297"/>
      <c r="AH109" s="1297"/>
    </row>
    <row r="110" spans="1:34" ht="15" x14ac:dyDescent="0.25">
      <c r="A110" s="1053"/>
      <c r="B110" s="485"/>
      <c r="C110" s="485"/>
      <c r="E110"/>
      <c r="F110" s="235"/>
      <c r="G110" s="235"/>
      <c r="H110" s="235"/>
      <c r="I110" s="235"/>
      <c r="J110" s="235"/>
      <c r="K110" s="1297"/>
      <c r="L110" s="1297"/>
      <c r="M110" s="1297"/>
      <c r="N110" s="1297"/>
      <c r="O110" s="1297"/>
      <c r="P110" s="1297"/>
      <c r="Q110" s="1297"/>
      <c r="R110" s="1297"/>
      <c r="S110" s="1297"/>
      <c r="T110" s="1297"/>
      <c r="U110" s="1297"/>
      <c r="V110" s="1297"/>
      <c r="W110" s="1297"/>
      <c r="X110" s="1297"/>
      <c r="Y110" s="1297"/>
      <c r="Z110" s="1297"/>
      <c r="AA110" s="1297"/>
      <c r="AB110" s="1297"/>
      <c r="AC110" s="1297"/>
      <c r="AD110" s="1297"/>
      <c r="AE110" s="1297"/>
      <c r="AF110" s="1297"/>
      <c r="AG110" s="1297"/>
      <c r="AH110" s="1297"/>
    </row>
    <row r="111" spans="1:34" x14ac:dyDescent="0.2">
      <c r="A111" s="235"/>
      <c r="E111"/>
      <c r="F111" s="235"/>
      <c r="G111" s="235"/>
      <c r="H111" s="235"/>
      <c r="I111" s="235"/>
      <c r="J111" s="235"/>
      <c r="K111" s="1297"/>
      <c r="L111" s="1297"/>
      <c r="M111" s="1297"/>
      <c r="N111" s="1297"/>
      <c r="O111" s="1297"/>
      <c r="P111" s="1297"/>
      <c r="Q111" s="1297"/>
      <c r="R111" s="1297"/>
      <c r="S111" s="1297"/>
      <c r="T111" s="1297"/>
      <c r="U111" s="1297"/>
      <c r="V111" s="1297"/>
      <c r="W111" s="1297"/>
      <c r="X111" s="1297"/>
      <c r="Y111" s="1297"/>
      <c r="Z111" s="1297"/>
      <c r="AA111" s="1297"/>
      <c r="AB111" s="1297"/>
      <c r="AC111" s="1297"/>
      <c r="AD111" s="1297"/>
      <c r="AE111" s="1297"/>
      <c r="AF111" s="1297"/>
      <c r="AG111" s="1297"/>
      <c r="AH111" s="1297"/>
    </row>
    <row r="112" spans="1:34" x14ac:dyDescent="0.2">
      <c r="A112" s="235"/>
      <c r="E112"/>
      <c r="F112" s="235"/>
      <c r="G112" s="235"/>
      <c r="H112" s="235"/>
      <c r="I112" s="235"/>
      <c r="J112" s="235"/>
      <c r="K112" s="1297"/>
      <c r="L112" s="1297"/>
      <c r="M112" s="1297"/>
      <c r="N112" s="1297"/>
      <c r="O112" s="1297"/>
      <c r="P112" s="1297"/>
      <c r="Q112" s="1297"/>
      <c r="R112" s="1297"/>
      <c r="S112" s="1297"/>
      <c r="T112" s="1297"/>
      <c r="U112" s="1297"/>
      <c r="V112" s="1297"/>
      <c r="W112" s="1297"/>
      <c r="X112" s="1297"/>
      <c r="Y112" s="1297"/>
      <c r="Z112" s="1297"/>
      <c r="AA112" s="1297"/>
      <c r="AB112" s="1297"/>
      <c r="AC112" s="1297"/>
      <c r="AD112" s="1297"/>
      <c r="AE112" s="1297"/>
      <c r="AF112" s="1297"/>
      <c r="AG112" s="1297"/>
      <c r="AH112" s="1297"/>
    </row>
    <row r="113" spans="1:34" x14ac:dyDescent="0.2">
      <c r="A113" s="235"/>
      <c r="E113"/>
      <c r="F113" s="235"/>
      <c r="G113" s="235"/>
      <c r="H113" s="235"/>
      <c r="I113" s="235"/>
      <c r="J113" s="235"/>
      <c r="K113" s="1297"/>
      <c r="L113" s="1297"/>
      <c r="M113" s="1297"/>
      <c r="N113" s="1297"/>
      <c r="O113" s="1297"/>
      <c r="P113" s="1297"/>
      <c r="Q113" s="1297"/>
      <c r="R113" s="1297"/>
      <c r="S113" s="1297"/>
      <c r="T113" s="1297"/>
      <c r="U113" s="1297"/>
      <c r="V113" s="1297"/>
      <c r="W113" s="1297"/>
      <c r="X113" s="1297"/>
      <c r="Y113" s="1297"/>
      <c r="Z113" s="1297"/>
      <c r="AA113" s="1297"/>
      <c r="AB113" s="1297"/>
      <c r="AC113" s="1297"/>
      <c r="AD113" s="1297"/>
      <c r="AE113" s="1297"/>
      <c r="AF113" s="1297"/>
      <c r="AG113" s="1297"/>
      <c r="AH113" s="1297"/>
    </row>
    <row r="114" spans="1:34" x14ac:dyDescent="0.2">
      <c r="A114" s="235"/>
      <c r="E114"/>
      <c r="F114" s="235"/>
      <c r="G114" s="235"/>
      <c r="H114" s="235"/>
      <c r="I114" s="235"/>
      <c r="J114" s="235"/>
      <c r="K114" s="1297"/>
      <c r="L114" s="1297"/>
      <c r="M114" s="1297"/>
      <c r="N114" s="1297"/>
      <c r="O114" s="1297"/>
      <c r="P114" s="1297"/>
      <c r="Q114" s="1297"/>
      <c r="R114" s="1297"/>
      <c r="S114" s="1297"/>
      <c r="T114" s="1297"/>
      <c r="U114" s="1297"/>
      <c r="V114" s="1297"/>
      <c r="W114" s="1297"/>
      <c r="X114" s="1297"/>
      <c r="Y114" s="1297"/>
      <c r="Z114" s="1297"/>
      <c r="AA114" s="1297"/>
      <c r="AB114" s="1297"/>
      <c r="AC114" s="1297"/>
      <c r="AD114" s="1297"/>
      <c r="AE114" s="1297"/>
      <c r="AF114" s="1297"/>
      <c r="AG114" s="1297"/>
      <c r="AH114" s="1297"/>
    </row>
    <row r="115" spans="1:34" x14ac:dyDescent="0.2">
      <c r="A115" s="235"/>
      <c r="E115"/>
      <c r="F115" s="235"/>
      <c r="G115" s="235"/>
      <c r="H115" s="235"/>
      <c r="I115" s="235"/>
      <c r="J115" s="235"/>
      <c r="K115" s="1297"/>
      <c r="L115" s="1297"/>
      <c r="M115" s="1297"/>
      <c r="N115" s="1297"/>
      <c r="O115" s="1297"/>
      <c r="P115" s="1297"/>
      <c r="Q115" s="1297"/>
      <c r="R115" s="1297"/>
      <c r="S115" s="1297"/>
      <c r="T115" s="1297"/>
      <c r="U115" s="1297"/>
      <c r="V115" s="1297"/>
      <c r="W115" s="1297"/>
      <c r="X115" s="1297"/>
      <c r="Y115" s="1297"/>
      <c r="Z115" s="1297"/>
      <c r="AA115" s="1297"/>
      <c r="AB115" s="1297"/>
      <c r="AC115" s="1297"/>
      <c r="AD115" s="1297"/>
      <c r="AE115" s="1297"/>
      <c r="AF115" s="1297"/>
      <c r="AG115" s="1297"/>
      <c r="AH115" s="1297"/>
    </row>
    <row r="116" spans="1:34" x14ac:dyDescent="0.2">
      <c r="A116" s="235"/>
      <c r="E116"/>
      <c r="F116" s="235"/>
      <c r="G116" s="235"/>
      <c r="H116" s="235"/>
      <c r="I116" s="235"/>
      <c r="J116" s="235"/>
      <c r="K116" s="1297"/>
      <c r="L116" s="1297"/>
      <c r="M116" s="1297"/>
      <c r="N116" s="1297"/>
      <c r="O116" s="1297"/>
      <c r="P116" s="1297"/>
      <c r="Q116" s="1297"/>
      <c r="R116" s="1297"/>
      <c r="S116" s="1297"/>
      <c r="T116" s="1297"/>
      <c r="U116" s="1297"/>
      <c r="V116" s="1297"/>
      <c r="W116" s="1297"/>
      <c r="X116" s="1297"/>
      <c r="Y116" s="1297"/>
      <c r="Z116" s="1297"/>
      <c r="AA116" s="1297"/>
      <c r="AB116" s="1297"/>
      <c r="AC116" s="1297"/>
      <c r="AD116" s="1297"/>
      <c r="AE116" s="1297"/>
      <c r="AF116" s="1297"/>
      <c r="AG116" s="1297"/>
      <c r="AH116" s="1297"/>
    </row>
    <row r="117" spans="1:34" x14ac:dyDescent="0.2">
      <c r="A117" s="235"/>
      <c r="E117"/>
      <c r="F117" s="235"/>
      <c r="G117" s="235"/>
      <c r="H117" s="235"/>
      <c r="I117" s="235"/>
      <c r="J117" s="235"/>
      <c r="K117" s="1297"/>
      <c r="L117" s="1297"/>
      <c r="M117" s="1297"/>
      <c r="N117" s="1297"/>
      <c r="O117" s="1297"/>
      <c r="P117" s="1297"/>
      <c r="Q117" s="1297"/>
      <c r="R117" s="1297"/>
      <c r="S117" s="1297"/>
      <c r="T117" s="1297"/>
      <c r="U117" s="1297"/>
      <c r="V117" s="1297"/>
      <c r="W117" s="1297"/>
      <c r="X117" s="1297"/>
      <c r="Y117" s="1297"/>
      <c r="Z117" s="1297"/>
      <c r="AA117" s="1297"/>
      <c r="AB117" s="1297"/>
      <c r="AC117" s="1297"/>
      <c r="AD117" s="1297"/>
      <c r="AE117" s="1297"/>
      <c r="AF117" s="1297"/>
      <c r="AG117" s="1297"/>
      <c r="AH117" s="1297"/>
    </row>
    <row r="118" spans="1:34" x14ac:dyDescent="0.2">
      <c r="A118" s="235"/>
      <c r="B118" s="235"/>
      <c r="C118" s="235"/>
      <c r="D118" s="235"/>
      <c r="E118" s="276"/>
      <c r="F118" s="235"/>
      <c r="G118" s="235"/>
      <c r="H118" s="235"/>
      <c r="I118" s="235"/>
      <c r="J118" s="235"/>
      <c r="K118" s="1297"/>
      <c r="L118" s="1297"/>
      <c r="M118" s="1297"/>
      <c r="N118" s="1297"/>
      <c r="O118" s="1297"/>
      <c r="P118" s="1297"/>
      <c r="Q118" s="1297"/>
      <c r="R118" s="1297"/>
      <c r="S118" s="1297"/>
      <c r="T118" s="1297"/>
      <c r="U118" s="1297"/>
      <c r="V118" s="1297"/>
      <c r="W118" s="1297"/>
      <c r="X118" s="1297"/>
      <c r="Y118" s="1297"/>
      <c r="Z118" s="1297"/>
      <c r="AA118" s="1297"/>
      <c r="AB118" s="1297"/>
      <c r="AC118" s="1297"/>
      <c r="AD118" s="1297"/>
      <c r="AE118" s="1297"/>
      <c r="AF118" s="1297"/>
      <c r="AG118" s="1297"/>
      <c r="AH118" s="1297"/>
    </row>
    <row r="119" spans="1:34" x14ac:dyDescent="0.2">
      <c r="A119" s="1054"/>
      <c r="B119" s="1055"/>
      <c r="C119" s="1055"/>
      <c r="D119" s="1056"/>
      <c r="E119" s="1057"/>
      <c r="F119" s="235"/>
      <c r="G119" s="235"/>
      <c r="H119" s="235"/>
      <c r="I119" s="235"/>
      <c r="J119" s="235"/>
      <c r="K119" s="1297"/>
      <c r="L119" s="1297"/>
      <c r="M119" s="1297"/>
      <c r="N119" s="1297"/>
      <c r="O119" s="1297"/>
      <c r="P119" s="1297"/>
      <c r="Q119" s="1297"/>
      <c r="R119" s="1297"/>
      <c r="S119" s="1297"/>
      <c r="T119" s="1297"/>
      <c r="U119" s="1297"/>
      <c r="V119" s="1297"/>
      <c r="W119" s="1297"/>
      <c r="X119" s="1297"/>
      <c r="Y119" s="1297"/>
      <c r="Z119" s="1297"/>
      <c r="AA119" s="1297"/>
      <c r="AB119" s="1297"/>
      <c r="AC119" s="1297"/>
      <c r="AD119" s="1297"/>
      <c r="AE119" s="1297"/>
      <c r="AF119" s="1297"/>
      <c r="AG119" s="1297"/>
      <c r="AH119" s="1297"/>
    </row>
    <row r="120" spans="1:34" x14ac:dyDescent="0.2">
      <c r="A120" s="1054"/>
      <c r="B120" s="1055"/>
      <c r="C120" s="1055"/>
      <c r="D120" s="1056"/>
      <c r="E120" s="1057"/>
      <c r="F120" s="235"/>
      <c r="G120" s="235"/>
      <c r="H120" s="235"/>
      <c r="I120" s="235"/>
      <c r="J120" s="235"/>
      <c r="K120" s="1297"/>
      <c r="L120" s="1297"/>
      <c r="M120" s="1297"/>
      <c r="N120" s="1297"/>
      <c r="O120" s="1297"/>
      <c r="P120" s="1297"/>
      <c r="Q120" s="1297"/>
      <c r="R120" s="1297"/>
      <c r="S120" s="1297"/>
      <c r="T120" s="1297"/>
      <c r="U120" s="1297"/>
      <c r="V120" s="1297"/>
      <c r="W120" s="1297"/>
      <c r="X120" s="1297"/>
      <c r="Y120" s="1297"/>
      <c r="Z120" s="1297"/>
      <c r="AA120" s="1297"/>
      <c r="AB120" s="1297"/>
      <c r="AC120" s="1297"/>
      <c r="AD120" s="1297"/>
      <c r="AE120" s="1297"/>
      <c r="AF120" s="1297"/>
      <c r="AG120" s="1297"/>
      <c r="AH120" s="1297"/>
    </row>
    <row r="121" spans="1:34" x14ac:dyDescent="0.2">
      <c r="A121" s="1054"/>
      <c r="B121" s="1055"/>
      <c r="C121" s="1055"/>
      <c r="D121" s="1056"/>
      <c r="E121" s="1057"/>
      <c r="F121" s="235"/>
      <c r="G121" s="235"/>
      <c r="H121" s="235"/>
      <c r="I121" s="235"/>
      <c r="J121" s="235"/>
      <c r="K121" s="1297"/>
      <c r="L121" s="1297"/>
      <c r="M121" s="1297"/>
      <c r="N121" s="1297"/>
      <c r="O121" s="1297"/>
      <c r="P121" s="1297"/>
      <c r="Q121" s="1297"/>
      <c r="R121" s="1297"/>
      <c r="S121" s="1297"/>
      <c r="T121" s="1297"/>
      <c r="U121" s="1297"/>
      <c r="V121" s="1297"/>
      <c r="W121" s="1297"/>
      <c r="X121" s="1297"/>
      <c r="Y121" s="1297"/>
      <c r="Z121" s="1297"/>
      <c r="AA121" s="1297"/>
      <c r="AB121" s="1297"/>
      <c r="AC121" s="1297"/>
      <c r="AD121" s="1297"/>
      <c r="AE121" s="1297"/>
      <c r="AF121" s="1297"/>
      <c r="AG121" s="1297"/>
      <c r="AH121" s="1297"/>
    </row>
    <row r="122" spans="1:34" x14ac:dyDescent="0.2">
      <c r="A122" s="1054"/>
      <c r="B122" s="1055"/>
      <c r="C122" s="1055"/>
      <c r="D122" s="1056"/>
      <c r="E122" s="1057"/>
      <c r="F122" s="235"/>
      <c r="G122" s="235"/>
      <c r="H122" s="235"/>
      <c r="I122" s="235"/>
      <c r="J122" s="235"/>
      <c r="K122" s="1297"/>
      <c r="L122" s="1297"/>
      <c r="M122" s="1297"/>
      <c r="N122" s="1297"/>
      <c r="O122" s="1297"/>
      <c r="P122" s="1297"/>
      <c r="Q122" s="1297"/>
      <c r="R122" s="1297"/>
      <c r="S122" s="1297"/>
      <c r="T122" s="1297"/>
      <c r="U122" s="1297"/>
      <c r="V122" s="1297"/>
      <c r="W122" s="1297"/>
      <c r="X122" s="1297"/>
      <c r="Y122" s="1297"/>
      <c r="Z122" s="1297"/>
      <c r="AA122" s="1297"/>
      <c r="AB122" s="1297"/>
      <c r="AC122" s="1297"/>
      <c r="AD122" s="1297"/>
      <c r="AE122" s="1297"/>
      <c r="AF122" s="1297"/>
      <c r="AG122" s="1297"/>
      <c r="AH122" s="1297"/>
    </row>
    <row r="123" spans="1:34" x14ac:dyDescent="0.2">
      <c r="A123" s="235"/>
      <c r="B123" s="235"/>
      <c r="C123" s="235"/>
      <c r="D123" s="235"/>
      <c r="E123" s="276"/>
      <c r="F123" s="235"/>
      <c r="G123" s="235"/>
      <c r="H123" s="235"/>
      <c r="I123" s="235"/>
      <c r="J123" s="235"/>
      <c r="K123" s="1297"/>
      <c r="L123" s="1297"/>
      <c r="M123" s="1297"/>
      <c r="N123" s="1297"/>
      <c r="O123" s="1297"/>
      <c r="P123" s="1297"/>
      <c r="Q123" s="1297"/>
      <c r="R123" s="1297"/>
      <c r="S123" s="1297"/>
      <c r="T123" s="1297"/>
      <c r="U123" s="1297"/>
      <c r="V123" s="1297"/>
      <c r="W123" s="1297"/>
      <c r="X123" s="1297"/>
      <c r="Y123" s="1297"/>
      <c r="Z123" s="1297"/>
      <c r="AA123" s="1297"/>
      <c r="AB123" s="1297"/>
      <c r="AC123" s="1297"/>
      <c r="AD123" s="1297"/>
      <c r="AE123" s="1297"/>
      <c r="AF123" s="1297"/>
      <c r="AG123" s="1297"/>
      <c r="AH123" s="1297"/>
    </row>
    <row r="124" spans="1:34" x14ac:dyDescent="0.2">
      <c r="A124" s="235"/>
      <c r="B124" s="235"/>
      <c r="C124" s="235"/>
      <c r="D124" s="235"/>
      <c r="E124" s="276"/>
      <c r="F124" s="235"/>
      <c r="G124" s="235"/>
      <c r="H124" s="235"/>
      <c r="I124" s="235"/>
      <c r="J124" s="235"/>
      <c r="K124" s="1297"/>
      <c r="L124" s="1297"/>
      <c r="M124" s="1297"/>
      <c r="N124" s="1297"/>
      <c r="O124" s="1297"/>
      <c r="P124" s="1297"/>
      <c r="Q124" s="1297"/>
      <c r="R124" s="1297"/>
      <c r="S124" s="1297"/>
      <c r="T124" s="1297"/>
      <c r="U124" s="1297"/>
      <c r="V124" s="1297"/>
      <c r="W124" s="1297"/>
      <c r="X124" s="1297"/>
      <c r="Y124" s="1297"/>
      <c r="Z124" s="1297"/>
      <c r="AA124" s="1297"/>
      <c r="AB124" s="1297"/>
      <c r="AC124" s="1297"/>
      <c r="AD124" s="1297"/>
      <c r="AE124" s="1297"/>
      <c r="AF124" s="1297"/>
      <c r="AG124" s="1297"/>
      <c r="AH124" s="1297"/>
    </row>
    <row r="125" spans="1:34" x14ac:dyDescent="0.2">
      <c r="A125" s="235"/>
      <c r="B125" s="235"/>
      <c r="C125" s="235"/>
      <c r="D125" s="235"/>
      <c r="E125" s="276"/>
      <c r="F125" s="235"/>
      <c r="G125" s="235"/>
      <c r="H125" s="235"/>
      <c r="I125" s="235"/>
      <c r="J125" s="235"/>
      <c r="K125" s="1297"/>
      <c r="L125" s="1297"/>
      <c r="M125" s="1297"/>
      <c r="N125" s="1297"/>
      <c r="O125" s="1297"/>
      <c r="P125" s="1297"/>
      <c r="Q125" s="1297"/>
      <c r="R125" s="1297"/>
      <c r="S125" s="1297"/>
      <c r="T125" s="1297"/>
      <c r="U125" s="1297"/>
      <c r="V125" s="1297"/>
      <c r="W125" s="1297"/>
      <c r="X125" s="1297"/>
      <c r="Y125" s="1297"/>
      <c r="Z125" s="1297"/>
      <c r="AA125" s="1297"/>
      <c r="AB125" s="1297"/>
      <c r="AC125" s="1297"/>
      <c r="AD125" s="1297"/>
      <c r="AE125" s="1297"/>
      <c r="AF125" s="1297"/>
      <c r="AG125" s="1297"/>
      <c r="AH125" s="1297"/>
    </row>
    <row r="126" spans="1:34" x14ac:dyDescent="0.2">
      <c r="A126" s="235"/>
      <c r="B126" s="235"/>
      <c r="C126" s="235"/>
      <c r="D126" s="235"/>
      <c r="E126" s="276"/>
      <c r="F126" s="235"/>
      <c r="G126" s="235"/>
      <c r="H126" s="235"/>
      <c r="I126" s="235"/>
      <c r="J126" s="235"/>
      <c r="K126" s="1297"/>
      <c r="L126" s="1297"/>
      <c r="M126" s="1297"/>
      <c r="N126" s="1297"/>
      <c r="O126" s="1297"/>
      <c r="P126" s="1297"/>
      <c r="Q126" s="1297"/>
      <c r="R126" s="1297"/>
      <c r="S126" s="1297"/>
      <c r="T126" s="1297"/>
      <c r="U126" s="1297"/>
      <c r="V126" s="1297"/>
      <c r="W126" s="1297"/>
      <c r="X126" s="1297"/>
      <c r="Y126" s="1297"/>
      <c r="Z126" s="1297"/>
      <c r="AA126" s="1297"/>
      <c r="AB126" s="1297"/>
      <c r="AC126" s="1297"/>
      <c r="AD126" s="1297"/>
      <c r="AE126" s="1297"/>
      <c r="AF126" s="1297"/>
      <c r="AG126" s="1297"/>
      <c r="AH126" s="1297"/>
    </row>
    <row r="127" spans="1:34" x14ac:dyDescent="0.2">
      <c r="A127" s="235"/>
      <c r="B127" s="235"/>
      <c r="C127" s="235"/>
      <c r="D127" s="235"/>
      <c r="E127" s="276"/>
      <c r="F127" s="235"/>
      <c r="G127" s="235"/>
      <c r="H127" s="235"/>
      <c r="I127" s="235"/>
      <c r="J127" s="235"/>
      <c r="K127" s="1297"/>
      <c r="L127" s="1297"/>
      <c r="M127" s="1297"/>
      <c r="N127" s="1297"/>
      <c r="O127" s="1297"/>
      <c r="P127" s="1297"/>
      <c r="Q127" s="1297"/>
      <c r="R127" s="1297"/>
      <c r="S127" s="1297"/>
      <c r="T127" s="1297"/>
      <c r="U127" s="1297"/>
      <c r="V127" s="1297"/>
      <c r="W127" s="1297"/>
      <c r="X127" s="1297"/>
      <c r="Y127" s="1297"/>
      <c r="Z127" s="1297"/>
      <c r="AA127" s="1297"/>
      <c r="AB127" s="1297"/>
      <c r="AC127" s="1297"/>
      <c r="AD127" s="1297"/>
      <c r="AE127" s="1297"/>
      <c r="AF127" s="1297"/>
      <c r="AG127" s="1297"/>
      <c r="AH127" s="1297"/>
    </row>
    <row r="128" spans="1:34" x14ac:dyDescent="0.2">
      <c r="A128" s="235"/>
      <c r="B128" s="235"/>
      <c r="C128" s="235"/>
      <c r="D128" s="235"/>
      <c r="E128" s="276"/>
      <c r="F128" s="235"/>
      <c r="G128" s="235"/>
      <c r="H128" s="235"/>
      <c r="I128" s="235"/>
      <c r="J128" s="235"/>
      <c r="Q128" s="1297"/>
      <c r="R128" s="1297"/>
      <c r="S128" s="1297"/>
      <c r="T128" s="1297"/>
      <c r="U128" s="1297"/>
      <c r="V128" s="1297"/>
      <c r="W128" s="1297"/>
      <c r="X128" s="1297"/>
      <c r="Y128" s="1297"/>
      <c r="Z128" s="1297"/>
      <c r="AA128" s="1297"/>
      <c r="AB128" s="1297"/>
      <c r="AC128" s="1297"/>
      <c r="AD128" s="1297"/>
      <c r="AE128" s="1297"/>
      <c r="AF128" s="1297"/>
      <c r="AG128" s="1297"/>
      <c r="AH128" s="1297"/>
    </row>
    <row r="129" spans="1:34" x14ac:dyDescent="0.2">
      <c r="A129" s="235"/>
      <c r="B129" s="235"/>
      <c r="C129" s="235"/>
      <c r="D129" s="235"/>
      <c r="E129" s="276"/>
      <c r="F129" s="235"/>
      <c r="G129" s="235"/>
      <c r="H129" s="235"/>
      <c r="I129" s="235"/>
      <c r="J129" s="235"/>
      <c r="Q129" s="1297"/>
      <c r="R129" s="1297"/>
      <c r="S129" s="1297"/>
      <c r="T129" s="1297"/>
      <c r="U129" s="1297"/>
      <c r="V129" s="1297"/>
      <c r="W129" s="1297"/>
      <c r="X129" s="1297"/>
      <c r="Y129" s="1297"/>
      <c r="Z129" s="1297"/>
      <c r="AA129" s="1297"/>
      <c r="AB129" s="1297"/>
      <c r="AC129" s="1297"/>
      <c r="AD129" s="1297"/>
      <c r="AE129" s="1297"/>
      <c r="AF129" s="1297"/>
      <c r="AG129" s="1297"/>
      <c r="AH129" s="1297"/>
    </row>
    <row r="130" spans="1:34" x14ac:dyDescent="0.2">
      <c r="A130" s="235"/>
      <c r="B130" s="235"/>
      <c r="C130" s="235"/>
      <c r="D130" s="235"/>
      <c r="E130" s="276"/>
      <c r="F130" s="235"/>
      <c r="G130" s="235"/>
      <c r="H130" s="235"/>
      <c r="I130" s="235"/>
      <c r="J130" s="235"/>
      <c r="Q130" s="1297"/>
      <c r="R130" s="1297"/>
      <c r="S130" s="1297"/>
      <c r="T130" s="1297"/>
      <c r="U130" s="1297"/>
      <c r="V130" s="1297"/>
      <c r="W130" s="1297"/>
      <c r="X130" s="1297"/>
      <c r="Y130" s="1297"/>
      <c r="Z130" s="1297"/>
      <c r="AA130" s="1297"/>
      <c r="AB130" s="1297"/>
      <c r="AC130" s="1297"/>
      <c r="AD130" s="1297"/>
      <c r="AE130" s="1297"/>
      <c r="AF130" s="1297"/>
      <c r="AG130" s="1297"/>
      <c r="AH130" s="1297"/>
    </row>
    <row r="131" spans="1:34" x14ac:dyDescent="0.2">
      <c r="A131" s="235"/>
      <c r="B131" s="235"/>
      <c r="C131" s="235"/>
      <c r="D131" s="235"/>
      <c r="E131" s="276"/>
      <c r="F131" s="235"/>
      <c r="G131" s="235"/>
      <c r="H131" s="235"/>
      <c r="I131" s="235"/>
      <c r="J131" s="235"/>
      <c r="K131" s="316" t="s">
        <v>1556</v>
      </c>
      <c r="L131" s="899">
        <v>2017</v>
      </c>
      <c r="M131" s="899">
        <v>2018</v>
      </c>
      <c r="N131" s="899">
        <v>2019</v>
      </c>
      <c r="O131" s="899">
        <v>2020</v>
      </c>
      <c r="P131" s="1297"/>
      <c r="Q131" s="1297"/>
      <c r="R131" s="1297"/>
      <c r="S131" s="1297"/>
      <c r="T131" s="1297"/>
      <c r="U131" s="1297"/>
      <c r="V131" s="1297"/>
      <c r="W131" s="1297"/>
      <c r="X131" s="1297"/>
      <c r="Y131" s="1297"/>
      <c r="Z131" s="1297"/>
      <c r="AA131" s="1297"/>
      <c r="AB131" s="1297"/>
      <c r="AC131" s="1297"/>
      <c r="AD131" s="1297"/>
      <c r="AE131" s="1297"/>
      <c r="AF131" s="1297"/>
      <c r="AG131" s="1297"/>
      <c r="AH131" s="1297"/>
    </row>
    <row r="132" spans="1:34" x14ac:dyDescent="0.2">
      <c r="E132" s="276"/>
      <c r="F132" s="235"/>
      <c r="G132" s="235"/>
      <c r="H132" s="235"/>
      <c r="I132" s="235"/>
      <c r="J132" s="235"/>
      <c r="K132" s="905" t="s">
        <v>1557</v>
      </c>
      <c r="L132" s="899">
        <v>69</v>
      </c>
      <c r="M132" s="899">
        <v>30</v>
      </c>
      <c r="N132" s="899">
        <v>25</v>
      </c>
      <c r="O132" s="899">
        <v>6</v>
      </c>
      <c r="P132" s="1297"/>
      <c r="Q132" s="1297"/>
      <c r="R132" s="1297"/>
      <c r="S132" s="1297"/>
      <c r="T132" s="1297"/>
      <c r="U132" s="1297"/>
      <c r="V132" s="1297"/>
      <c r="W132" s="1297"/>
      <c r="X132" s="1297"/>
      <c r="Y132" s="1297"/>
      <c r="Z132" s="1297"/>
      <c r="AA132" s="1297"/>
      <c r="AB132" s="1297"/>
      <c r="AC132" s="1297"/>
      <c r="AD132" s="1297"/>
      <c r="AE132" s="1297"/>
      <c r="AF132" s="1297"/>
      <c r="AG132" s="1297"/>
      <c r="AH132" s="1297"/>
    </row>
    <row r="133" spans="1:34" x14ac:dyDescent="0.2">
      <c r="E133" s="276"/>
      <c r="F133" s="235"/>
      <c r="G133" s="235"/>
      <c r="H133" s="235"/>
      <c r="I133" s="235"/>
      <c r="J133" s="235"/>
      <c r="K133" s="904" t="s">
        <v>1558</v>
      </c>
      <c r="L133" s="899">
        <v>39</v>
      </c>
      <c r="M133" s="899">
        <v>29</v>
      </c>
      <c r="N133" s="899">
        <v>26</v>
      </c>
      <c r="O133" s="899">
        <v>31</v>
      </c>
      <c r="P133" s="1297"/>
      <c r="Q133" s="1297"/>
      <c r="R133" s="1297"/>
      <c r="S133" s="1297"/>
      <c r="T133" s="1297"/>
      <c r="U133" s="1297"/>
      <c r="V133" s="1297"/>
      <c r="W133" s="1297"/>
      <c r="X133" s="1297"/>
      <c r="Y133" s="1297"/>
      <c r="Z133" s="1297"/>
      <c r="AA133" s="1297"/>
      <c r="AB133" s="1297"/>
      <c r="AC133" s="1297"/>
      <c r="AD133" s="1297"/>
      <c r="AE133" s="1297"/>
      <c r="AF133" s="1297"/>
      <c r="AG133" s="1297"/>
      <c r="AH133" s="1297"/>
    </row>
    <row r="134" spans="1:34" x14ac:dyDescent="0.2">
      <c r="E134" s="276"/>
      <c r="F134" s="235"/>
      <c r="G134" s="235"/>
      <c r="H134" s="235"/>
      <c r="I134" s="235"/>
      <c r="J134" s="235"/>
      <c r="K134" s="1297"/>
      <c r="L134" s="1297"/>
      <c r="M134" s="1297"/>
      <c r="N134" s="1297"/>
      <c r="O134" s="1297"/>
      <c r="P134" s="1297"/>
      <c r="Q134" s="1297"/>
      <c r="R134" s="1297"/>
      <c r="S134" s="1297"/>
      <c r="T134" s="1297"/>
      <c r="U134" s="1297"/>
      <c r="V134" s="1297"/>
      <c r="W134" s="1297"/>
      <c r="X134" s="1297"/>
      <c r="Y134" s="1297"/>
      <c r="Z134" s="1297"/>
      <c r="AA134" s="1297"/>
      <c r="AB134" s="1297"/>
      <c r="AC134" s="1297"/>
      <c r="AD134" s="1297"/>
      <c r="AE134" s="1297"/>
      <c r="AF134" s="1297"/>
      <c r="AG134" s="1297"/>
      <c r="AH134" s="1297"/>
    </row>
    <row r="135" spans="1:34" x14ac:dyDescent="0.2">
      <c r="A135" s="235"/>
      <c r="B135" s="235"/>
      <c r="C135" s="235"/>
      <c r="D135" s="235"/>
      <c r="E135" s="276"/>
      <c r="F135" s="235"/>
      <c r="G135" s="235"/>
      <c r="H135" s="235"/>
      <c r="I135" s="235"/>
      <c r="J135" s="235"/>
      <c r="K135" s="1297"/>
      <c r="L135" s="1297"/>
      <c r="M135" s="1297"/>
      <c r="N135" s="1297"/>
      <c r="O135" s="1297"/>
      <c r="P135" s="1297"/>
      <c r="Q135" s="1297"/>
      <c r="R135" s="1297"/>
      <c r="S135" s="1297"/>
      <c r="T135" s="1297"/>
      <c r="U135" s="1297"/>
      <c r="V135" s="1297"/>
      <c r="W135" s="1297"/>
      <c r="X135" s="1297"/>
      <c r="Y135" s="1297"/>
      <c r="Z135" s="1297"/>
      <c r="AA135" s="1297"/>
      <c r="AB135" s="1297"/>
      <c r="AC135" s="1297"/>
      <c r="AD135" s="1297"/>
      <c r="AE135" s="1297"/>
      <c r="AF135" s="1297"/>
      <c r="AG135" s="1297"/>
      <c r="AH135" s="1297"/>
    </row>
    <row r="136" spans="1:34" x14ac:dyDescent="0.2">
      <c r="A136" s="235"/>
      <c r="B136" s="235"/>
      <c r="C136" s="235"/>
      <c r="D136" s="235"/>
      <c r="E136" s="276"/>
      <c r="F136" s="235"/>
      <c r="G136" s="235"/>
      <c r="H136" s="235"/>
      <c r="I136" s="235"/>
      <c r="J136" s="235"/>
      <c r="K136" s="1297"/>
      <c r="L136" s="1297"/>
      <c r="M136" s="1297"/>
      <c r="N136" s="1297"/>
      <c r="O136" s="1297"/>
      <c r="P136" s="1297"/>
      <c r="Q136" s="1297"/>
      <c r="R136" s="1297"/>
      <c r="S136" s="1297"/>
      <c r="T136" s="1297"/>
      <c r="U136" s="1297"/>
      <c r="V136" s="1297"/>
      <c r="W136" s="1297"/>
      <c r="X136" s="1297"/>
      <c r="Y136" s="1297"/>
      <c r="Z136" s="1297"/>
      <c r="AA136" s="1297"/>
      <c r="AB136" s="1297"/>
      <c r="AC136" s="1297"/>
      <c r="AD136" s="1297"/>
      <c r="AE136" s="1297"/>
      <c r="AF136" s="1297"/>
      <c r="AG136" s="1297"/>
      <c r="AH136" s="1297"/>
    </row>
    <row r="137" spans="1:34" x14ac:dyDescent="0.2">
      <c r="A137" s="235"/>
      <c r="B137" s="235"/>
      <c r="C137" s="235"/>
      <c r="D137" s="235"/>
      <c r="E137" s="276"/>
      <c r="F137" s="235"/>
      <c r="G137" s="235"/>
      <c r="H137" s="235"/>
      <c r="I137" s="235"/>
      <c r="J137" s="235"/>
      <c r="K137" s="1297"/>
      <c r="L137" s="1297"/>
      <c r="M137" s="1297"/>
      <c r="N137" s="1297"/>
      <c r="O137" s="1297"/>
      <c r="P137" s="1297"/>
      <c r="Q137" s="1297"/>
      <c r="R137" s="1297"/>
      <c r="S137" s="1297"/>
      <c r="T137" s="1297"/>
      <c r="U137" s="1297"/>
      <c r="V137" s="1297"/>
      <c r="W137" s="1297"/>
      <c r="X137" s="1297"/>
      <c r="Y137" s="1297"/>
      <c r="Z137" s="1297"/>
      <c r="AA137" s="1297"/>
      <c r="AB137" s="1297"/>
      <c r="AC137" s="1297"/>
      <c r="AD137" s="1297"/>
      <c r="AE137" s="1297"/>
      <c r="AF137" s="1297"/>
      <c r="AG137" s="1297"/>
      <c r="AH137" s="1297"/>
    </row>
    <row r="138" spans="1:34" x14ac:dyDescent="0.2">
      <c r="A138" s="235"/>
      <c r="B138" s="235"/>
      <c r="C138" s="235"/>
      <c r="D138" s="235"/>
      <c r="E138" s="276"/>
      <c r="F138" s="235"/>
      <c r="G138" s="235"/>
      <c r="H138" s="235"/>
      <c r="I138" s="235"/>
      <c r="J138" s="235"/>
      <c r="K138" s="1297"/>
      <c r="L138" s="1297"/>
      <c r="M138" s="1297"/>
      <c r="N138" s="1297"/>
      <c r="O138" s="1297"/>
      <c r="P138" s="1297"/>
      <c r="Q138" s="1297"/>
      <c r="R138" s="1297"/>
      <c r="S138" s="1297"/>
      <c r="T138" s="1297"/>
      <c r="U138" s="1297"/>
      <c r="V138" s="1297"/>
      <c r="W138" s="1297"/>
      <c r="X138" s="1297"/>
      <c r="Y138" s="1297"/>
      <c r="Z138" s="1297"/>
      <c r="AA138" s="1297"/>
      <c r="AB138" s="1297"/>
      <c r="AC138" s="1297"/>
      <c r="AD138" s="1297"/>
      <c r="AE138" s="1297"/>
      <c r="AF138" s="1297"/>
      <c r="AG138" s="1297"/>
      <c r="AH138" s="1297"/>
    </row>
    <row r="139" spans="1:34" x14ac:dyDescent="0.2">
      <c r="A139" s="235"/>
      <c r="B139" s="235"/>
      <c r="C139" s="235"/>
      <c r="D139" s="235"/>
      <c r="E139" s="276"/>
      <c r="F139" s="235"/>
      <c r="G139" s="235"/>
      <c r="H139" s="235"/>
      <c r="I139" s="235"/>
      <c r="J139" s="235"/>
      <c r="K139" s="1297"/>
      <c r="L139" s="1297"/>
      <c r="M139" s="1297"/>
      <c r="N139" s="1297"/>
      <c r="O139" s="1297"/>
      <c r="P139" s="1297"/>
      <c r="Q139" s="1297"/>
      <c r="R139" s="1297"/>
      <c r="S139" s="1297"/>
      <c r="T139" s="1297"/>
      <c r="U139" s="1297"/>
      <c r="V139" s="1297"/>
      <c r="W139" s="1297"/>
      <c r="X139" s="1297"/>
      <c r="Y139" s="1297"/>
      <c r="Z139" s="1297"/>
      <c r="AA139" s="1297"/>
      <c r="AB139" s="1297"/>
      <c r="AC139" s="1297"/>
      <c r="AD139" s="1297"/>
      <c r="AE139" s="1297"/>
      <c r="AF139" s="1297"/>
      <c r="AG139" s="1297"/>
      <c r="AH139" s="1297"/>
    </row>
    <row r="140" spans="1:34" x14ac:dyDescent="0.2">
      <c r="E140" s="276"/>
      <c r="F140" s="235"/>
      <c r="G140" s="235"/>
      <c r="H140" s="235"/>
      <c r="I140" s="235"/>
      <c r="J140" s="235"/>
      <c r="K140" s="1297"/>
      <c r="L140" s="1297"/>
      <c r="M140" s="1297"/>
      <c r="N140" s="1297"/>
      <c r="O140" s="1297"/>
      <c r="P140" s="1297"/>
      <c r="Q140" s="1297"/>
      <c r="R140" s="1297"/>
      <c r="S140" s="1297"/>
      <c r="T140" s="1297"/>
      <c r="U140" s="1297"/>
      <c r="V140" s="1297"/>
      <c r="W140" s="1297"/>
      <c r="X140" s="1297"/>
      <c r="Y140" s="1297"/>
      <c r="Z140" s="1297"/>
      <c r="AA140" s="1297"/>
      <c r="AB140" s="1297"/>
      <c r="AC140" s="1297"/>
      <c r="AD140" s="1297"/>
      <c r="AE140" s="1297"/>
      <c r="AF140" s="1297"/>
      <c r="AG140" s="1297"/>
      <c r="AH140" s="1297"/>
    </row>
    <row r="141" spans="1:34" x14ac:dyDescent="0.2">
      <c r="E141" s="276"/>
      <c r="F141" s="235"/>
      <c r="G141" s="235"/>
      <c r="H141" s="235"/>
      <c r="I141" s="235"/>
      <c r="J141" s="235"/>
      <c r="K141" s="1297"/>
      <c r="L141" s="1297"/>
      <c r="M141" s="1297"/>
      <c r="N141" s="1297"/>
      <c r="O141" s="1297"/>
      <c r="P141" s="1297"/>
      <c r="Q141" s="1297"/>
      <c r="R141" s="1297"/>
      <c r="S141" s="1297"/>
      <c r="T141" s="1297"/>
      <c r="U141" s="1297"/>
      <c r="V141" s="1297"/>
      <c r="W141" s="1297"/>
      <c r="X141" s="1297"/>
      <c r="Y141" s="1297"/>
      <c r="Z141" s="1297"/>
      <c r="AA141" s="1297"/>
      <c r="AB141" s="1297"/>
      <c r="AC141" s="1297"/>
      <c r="AD141" s="1297"/>
      <c r="AE141" s="1297"/>
      <c r="AF141" s="1297"/>
      <c r="AG141" s="1297"/>
      <c r="AH141" s="1297"/>
    </row>
    <row r="142" spans="1:34" x14ac:dyDescent="0.2">
      <c r="E142" s="276"/>
      <c r="F142" s="235"/>
      <c r="G142" s="235"/>
      <c r="H142" s="235"/>
      <c r="I142" s="235"/>
      <c r="J142" s="235"/>
      <c r="K142" s="1297"/>
      <c r="L142" s="1297"/>
      <c r="M142" s="1297"/>
      <c r="N142" s="1297"/>
      <c r="O142" s="1297"/>
      <c r="P142" s="1297"/>
      <c r="Q142" s="1297"/>
      <c r="R142" s="1297"/>
      <c r="S142" s="1297"/>
      <c r="T142" s="1297"/>
      <c r="U142" s="1297"/>
      <c r="V142" s="1297"/>
      <c r="W142" s="1297"/>
      <c r="X142" s="1297"/>
      <c r="Y142" s="1297"/>
      <c r="Z142" s="1297"/>
      <c r="AA142" s="1297"/>
      <c r="AB142" s="1297"/>
      <c r="AC142" s="1297"/>
      <c r="AD142" s="1297"/>
      <c r="AE142" s="1297"/>
      <c r="AF142" s="1297"/>
      <c r="AG142" s="1297"/>
      <c r="AH142" s="1297"/>
    </row>
    <row r="143" spans="1:34" x14ac:dyDescent="0.2">
      <c r="E143" s="276"/>
      <c r="F143" s="235"/>
      <c r="G143" s="235"/>
      <c r="H143" s="235"/>
      <c r="I143" s="235"/>
      <c r="J143" s="235"/>
      <c r="K143" s="1297"/>
      <c r="L143" s="1297"/>
      <c r="M143" s="1297"/>
      <c r="N143" s="1297"/>
      <c r="O143" s="1297"/>
      <c r="P143" s="1297"/>
      <c r="Q143" s="1297"/>
      <c r="R143" s="1297"/>
      <c r="S143" s="1297"/>
      <c r="T143" s="1297"/>
      <c r="U143" s="1297"/>
      <c r="V143" s="1297"/>
      <c r="W143" s="1297"/>
      <c r="X143" s="1297"/>
      <c r="Y143" s="1297"/>
      <c r="Z143" s="1297"/>
      <c r="AA143" s="1297"/>
      <c r="AB143" s="1297"/>
      <c r="AC143" s="1297"/>
      <c r="AD143" s="1297"/>
      <c r="AE143" s="1297"/>
      <c r="AF143" s="1297"/>
      <c r="AG143" s="1297"/>
      <c r="AH143" s="1297"/>
    </row>
    <row r="144" spans="1:34" x14ac:dyDescent="0.2">
      <c r="A144" s="235"/>
      <c r="B144" s="235"/>
      <c r="C144" s="235"/>
      <c r="D144" s="235"/>
      <c r="E144" s="276"/>
      <c r="F144" s="235"/>
      <c r="G144" s="235"/>
      <c r="H144" s="235"/>
      <c r="I144" s="235"/>
      <c r="J144" s="235"/>
      <c r="K144" s="1297"/>
      <c r="L144" s="1297"/>
      <c r="M144" s="1297"/>
      <c r="N144" s="1297"/>
      <c r="O144" s="1297"/>
      <c r="P144" s="1297"/>
      <c r="Q144" s="1297"/>
      <c r="R144" s="1297"/>
      <c r="S144" s="1297"/>
      <c r="T144" s="1297"/>
      <c r="U144" s="1297"/>
      <c r="V144" s="1297"/>
      <c r="W144" s="1297"/>
      <c r="X144" s="1297"/>
      <c r="Y144" s="1297"/>
      <c r="Z144" s="1297"/>
      <c r="AA144" s="1297"/>
      <c r="AB144" s="1297"/>
      <c r="AC144" s="1297"/>
      <c r="AD144" s="1297"/>
      <c r="AE144" s="1297"/>
      <c r="AF144" s="1297"/>
      <c r="AG144" s="1297"/>
      <c r="AH144" s="1297"/>
    </row>
    <row r="145" spans="1:34" x14ac:dyDescent="0.2">
      <c r="A145" s="235"/>
      <c r="B145" s="235"/>
      <c r="C145" s="235"/>
      <c r="D145" s="235"/>
      <c r="E145" s="276"/>
      <c r="F145" s="235"/>
      <c r="G145" s="235"/>
      <c r="H145" s="235"/>
      <c r="I145" s="235"/>
      <c r="J145" s="235"/>
      <c r="K145" s="1297"/>
      <c r="L145" s="1297"/>
      <c r="M145" s="1297"/>
      <c r="N145" s="1297"/>
      <c r="O145" s="1297"/>
      <c r="P145" s="1297"/>
      <c r="Q145" s="1297"/>
      <c r="R145" s="1297"/>
      <c r="S145" s="1297"/>
      <c r="T145" s="1297"/>
      <c r="U145" s="1297"/>
      <c r="V145" s="1297"/>
      <c r="W145" s="1297"/>
      <c r="X145" s="1297"/>
      <c r="Y145" s="1297"/>
      <c r="Z145" s="1297"/>
      <c r="AA145" s="1297"/>
      <c r="AB145" s="1297"/>
      <c r="AC145" s="1297"/>
      <c r="AD145" s="1297"/>
      <c r="AE145" s="1297"/>
      <c r="AF145" s="1297"/>
      <c r="AG145" s="1297"/>
      <c r="AH145" s="1297"/>
    </row>
    <row r="146" spans="1:34" x14ac:dyDescent="0.2">
      <c r="A146" s="235"/>
      <c r="B146" s="235"/>
      <c r="C146" s="235"/>
      <c r="D146" s="235"/>
      <c r="E146" s="276"/>
      <c r="F146" s="235"/>
      <c r="G146" s="235"/>
      <c r="H146" s="235"/>
      <c r="I146" s="235"/>
      <c r="J146" s="235"/>
      <c r="K146" s="1297"/>
      <c r="L146" s="1297"/>
      <c r="M146" s="1297"/>
      <c r="N146" s="1297"/>
      <c r="O146" s="1297"/>
      <c r="P146" s="1297"/>
      <c r="Q146" s="1297"/>
      <c r="R146" s="1297"/>
      <c r="S146" s="1297"/>
      <c r="T146" s="1297"/>
      <c r="U146" s="1297"/>
      <c r="V146" s="1297"/>
      <c r="W146" s="1297"/>
      <c r="X146" s="1297"/>
      <c r="Y146" s="1297"/>
      <c r="Z146" s="1297"/>
      <c r="AA146" s="1297"/>
      <c r="AB146" s="1297"/>
      <c r="AC146" s="1297"/>
      <c r="AD146" s="1297"/>
      <c r="AE146" s="1297"/>
      <c r="AF146" s="1297"/>
      <c r="AG146" s="1297"/>
      <c r="AH146" s="1297"/>
    </row>
    <row r="147" spans="1:34" x14ac:dyDescent="0.2">
      <c r="A147" s="235"/>
      <c r="B147" s="235"/>
      <c r="C147" s="235"/>
      <c r="D147" s="235"/>
      <c r="E147" s="276"/>
      <c r="F147" s="235"/>
      <c r="G147" s="235"/>
      <c r="H147" s="235"/>
      <c r="I147" s="235"/>
      <c r="J147" s="235"/>
      <c r="K147" s="1297"/>
      <c r="L147" s="1297"/>
      <c r="M147" s="1297"/>
      <c r="N147" s="1297"/>
      <c r="O147" s="1297"/>
      <c r="P147" s="1297"/>
      <c r="Q147" s="1297"/>
      <c r="R147" s="1297"/>
      <c r="S147" s="1297"/>
      <c r="T147" s="1297"/>
      <c r="U147" s="1297"/>
      <c r="V147" s="1297"/>
      <c r="W147" s="1297"/>
      <c r="X147" s="1297"/>
      <c r="Y147" s="1297"/>
      <c r="Z147" s="1297"/>
      <c r="AA147" s="1297"/>
      <c r="AB147" s="1297"/>
      <c r="AC147" s="1297"/>
      <c r="AD147" s="1297"/>
      <c r="AE147" s="1297"/>
      <c r="AF147" s="1297"/>
      <c r="AG147" s="1297"/>
      <c r="AH147" s="1297"/>
    </row>
    <row r="148" spans="1:34" x14ac:dyDescent="0.2">
      <c r="A148" s="235"/>
      <c r="B148" s="235"/>
      <c r="C148" s="235"/>
      <c r="D148" s="235"/>
      <c r="E148" s="276"/>
      <c r="F148" s="235"/>
      <c r="G148" s="235"/>
      <c r="H148" s="235"/>
      <c r="I148" s="235"/>
      <c r="J148" s="235"/>
      <c r="K148" s="1297"/>
      <c r="L148" s="1297"/>
      <c r="M148" s="1297"/>
      <c r="N148" s="1297"/>
      <c r="O148" s="1297"/>
      <c r="P148" s="1297"/>
      <c r="Q148" s="1297"/>
      <c r="R148" s="1297"/>
      <c r="S148" s="1297"/>
      <c r="T148" s="1297"/>
      <c r="U148" s="1297"/>
      <c r="V148" s="1297"/>
      <c r="W148" s="1297"/>
      <c r="X148" s="1297"/>
      <c r="Y148" s="1297"/>
      <c r="Z148" s="1297"/>
      <c r="AA148" s="1297"/>
      <c r="AB148" s="1297"/>
      <c r="AC148" s="1297"/>
      <c r="AD148" s="1297"/>
      <c r="AE148" s="1297"/>
      <c r="AF148" s="1297"/>
      <c r="AG148" s="1297"/>
      <c r="AH148" s="1297"/>
    </row>
    <row r="149" spans="1:34" x14ac:dyDescent="0.2">
      <c r="A149" s="235"/>
      <c r="B149" s="235"/>
      <c r="C149" s="235"/>
      <c r="D149" s="235"/>
      <c r="E149" s="276"/>
      <c r="F149" s="235"/>
      <c r="G149" s="235"/>
      <c r="H149" s="235"/>
      <c r="I149" s="235"/>
      <c r="J149" s="235"/>
      <c r="K149" s="1297"/>
      <c r="L149" s="1297"/>
      <c r="M149" s="1297"/>
      <c r="N149" s="1297"/>
      <c r="O149" s="1297"/>
      <c r="P149" s="1297"/>
      <c r="Q149" s="1297"/>
      <c r="R149" s="1297"/>
      <c r="S149" s="1297"/>
      <c r="T149" s="1297"/>
      <c r="U149" s="1297"/>
      <c r="V149" s="1297"/>
      <c r="W149" s="1297"/>
      <c r="X149" s="1297"/>
      <c r="Y149" s="1297"/>
      <c r="Z149" s="1297"/>
      <c r="AA149" s="1297"/>
      <c r="AB149" s="1297"/>
      <c r="AC149" s="1297"/>
      <c r="AD149" s="1297"/>
      <c r="AE149" s="1297"/>
      <c r="AF149" s="1297"/>
      <c r="AG149" s="1297"/>
      <c r="AH149" s="1297"/>
    </row>
    <row r="150" spans="1:34" x14ac:dyDescent="0.2">
      <c r="A150" s="235"/>
      <c r="B150" s="235"/>
      <c r="C150" s="235"/>
      <c r="D150" s="235"/>
      <c r="E150" s="276"/>
      <c r="F150" s="235"/>
      <c r="G150" s="235"/>
      <c r="H150" s="235"/>
      <c r="I150" s="235"/>
      <c r="J150" s="235"/>
      <c r="K150" s="1297"/>
      <c r="L150" s="1297"/>
      <c r="M150" s="1297"/>
      <c r="N150" s="1297"/>
      <c r="O150" s="1297"/>
      <c r="P150" s="1297"/>
      <c r="Q150" s="1297"/>
      <c r="R150" s="1297"/>
      <c r="S150" s="1297"/>
      <c r="T150" s="1297"/>
      <c r="U150" s="1297"/>
      <c r="V150" s="1297"/>
      <c r="W150" s="1297"/>
      <c r="X150" s="1297"/>
      <c r="Y150" s="1297"/>
      <c r="Z150" s="1297"/>
      <c r="AA150" s="1297"/>
      <c r="AB150" s="1297"/>
      <c r="AC150" s="1297"/>
      <c r="AD150" s="1297"/>
      <c r="AE150" s="1297"/>
      <c r="AF150" s="1297"/>
      <c r="AG150" s="1297"/>
      <c r="AH150" s="1297"/>
    </row>
    <row r="151" spans="1:34" x14ac:dyDescent="0.2">
      <c r="A151" s="235"/>
      <c r="B151" s="235"/>
      <c r="C151" s="235"/>
      <c r="D151" s="235"/>
      <c r="E151" s="276"/>
      <c r="F151" s="235"/>
      <c r="G151" s="235"/>
      <c r="H151" s="235"/>
      <c r="I151" s="235"/>
      <c r="J151" s="235"/>
      <c r="K151" s="1297"/>
      <c r="L151" s="1297"/>
      <c r="M151" s="1297"/>
      <c r="N151" s="1297"/>
      <c r="O151" s="1297"/>
      <c r="P151" s="1297"/>
      <c r="Q151" s="1297"/>
      <c r="R151" s="1297"/>
      <c r="S151" s="1297"/>
      <c r="T151" s="1297"/>
      <c r="U151" s="1297"/>
      <c r="V151" s="1297"/>
      <c r="W151" s="1297"/>
      <c r="X151" s="1297"/>
      <c r="Y151" s="1297"/>
      <c r="Z151" s="1297"/>
      <c r="AA151" s="1297"/>
      <c r="AB151" s="1297"/>
      <c r="AC151" s="1297"/>
      <c r="AD151" s="1297"/>
      <c r="AE151" s="1297"/>
      <c r="AF151" s="1297"/>
      <c r="AG151" s="1297"/>
      <c r="AH151" s="1297"/>
    </row>
    <row r="152" spans="1:34" x14ac:dyDescent="0.2">
      <c r="A152" s="235"/>
      <c r="B152" s="235"/>
      <c r="C152" s="235"/>
      <c r="D152" s="235"/>
      <c r="E152" s="276"/>
      <c r="F152" s="235"/>
      <c r="G152" s="235"/>
      <c r="H152" s="235"/>
      <c r="I152" s="235"/>
      <c r="J152" s="235"/>
      <c r="K152" s="1297"/>
      <c r="L152" s="1297"/>
      <c r="M152" s="1297"/>
      <c r="N152" s="1297"/>
      <c r="O152" s="1297"/>
      <c r="P152" s="1297"/>
      <c r="Q152" s="1297"/>
      <c r="R152" s="1297"/>
      <c r="S152" s="1297"/>
      <c r="T152" s="1297"/>
      <c r="U152" s="1297"/>
      <c r="V152" s="1297"/>
      <c r="W152" s="1297"/>
      <c r="X152" s="1297"/>
      <c r="Y152" s="1297"/>
      <c r="Z152" s="1297"/>
      <c r="AA152" s="1297"/>
      <c r="AB152" s="1297"/>
      <c r="AC152" s="1297"/>
      <c r="AD152" s="1297"/>
      <c r="AE152" s="1297"/>
      <c r="AF152" s="1297"/>
      <c r="AG152" s="1297"/>
      <c r="AH152" s="1297"/>
    </row>
    <row r="153" spans="1:34" x14ac:dyDescent="0.2">
      <c r="A153" s="235"/>
      <c r="B153" s="235"/>
      <c r="C153" s="235"/>
      <c r="D153" s="235"/>
      <c r="E153" s="276"/>
      <c r="F153" s="235"/>
      <c r="G153" s="235"/>
      <c r="H153" s="235"/>
      <c r="I153" s="235"/>
      <c r="J153" s="235"/>
      <c r="K153" s="1297"/>
      <c r="L153" s="1297"/>
      <c r="M153" s="1350"/>
      <c r="N153" s="1350"/>
      <c r="O153" s="1350"/>
      <c r="P153" s="1350"/>
      <c r="Q153" s="1350"/>
      <c r="R153" s="1350"/>
      <c r="S153" s="1297"/>
      <c r="T153" s="1297"/>
      <c r="U153" s="1297"/>
      <c r="V153" s="1297"/>
      <c r="W153" s="1297"/>
      <c r="X153" s="1297"/>
      <c r="Y153" s="1297"/>
      <c r="Z153" s="1297"/>
      <c r="AA153" s="1297"/>
      <c r="AB153" s="1297"/>
      <c r="AC153" s="1297"/>
      <c r="AD153" s="1297"/>
      <c r="AE153" s="1297"/>
      <c r="AF153" s="1297"/>
      <c r="AG153" s="1297"/>
      <c r="AH153" s="1297"/>
    </row>
    <row r="154" spans="1:34" x14ac:dyDescent="0.2">
      <c r="A154" s="235"/>
      <c r="B154" s="235"/>
      <c r="C154" s="235"/>
      <c r="D154" s="235"/>
      <c r="E154" s="276"/>
      <c r="F154" s="235"/>
      <c r="G154" s="235"/>
      <c r="H154" s="235"/>
      <c r="I154" s="235"/>
      <c r="J154" s="235"/>
      <c r="K154" s="1297"/>
      <c r="L154" s="1297"/>
      <c r="M154" s="1350"/>
      <c r="N154" s="1350"/>
      <c r="O154" s="1350"/>
      <c r="P154" s="1350"/>
      <c r="Q154" s="1350"/>
      <c r="R154" s="1350"/>
      <c r="S154" s="1297"/>
      <c r="T154" s="1297"/>
      <c r="U154" s="1297"/>
      <c r="V154" s="1297"/>
      <c r="W154" s="1297"/>
      <c r="X154" s="1297"/>
      <c r="Y154" s="1297"/>
      <c r="Z154" s="1297"/>
      <c r="AA154" s="1297"/>
      <c r="AB154" s="1297"/>
      <c r="AC154" s="1297"/>
      <c r="AD154" s="1297"/>
      <c r="AE154" s="1297"/>
      <c r="AF154" s="1297"/>
      <c r="AG154" s="1297"/>
      <c r="AH154" s="1297"/>
    </row>
    <row r="155" spans="1:34" x14ac:dyDescent="0.2">
      <c r="A155" s="235"/>
      <c r="B155" s="235"/>
      <c r="C155" s="235"/>
      <c r="D155" s="235"/>
      <c r="E155" s="276"/>
      <c r="F155" s="235"/>
      <c r="G155" s="235"/>
      <c r="H155" s="235"/>
      <c r="I155" s="235"/>
      <c r="J155" s="235"/>
      <c r="K155" s="1297"/>
      <c r="L155" s="1297"/>
      <c r="M155" s="1350"/>
      <c r="N155" s="1350" t="s">
        <v>1560</v>
      </c>
      <c r="O155" s="1350" t="s">
        <v>1561</v>
      </c>
      <c r="P155" s="1350" t="s">
        <v>1562</v>
      </c>
      <c r="Q155" s="1350"/>
      <c r="R155" s="1350"/>
      <c r="S155" s="1297"/>
      <c r="T155" s="1297"/>
      <c r="U155" s="1297"/>
      <c r="V155" s="1297"/>
      <c r="W155" s="1297"/>
      <c r="X155" s="1297"/>
      <c r="Y155" s="1297"/>
      <c r="Z155" s="1297"/>
      <c r="AA155" s="1297"/>
      <c r="AB155" s="1297"/>
      <c r="AC155" s="1297"/>
      <c r="AD155" s="1297"/>
      <c r="AE155" s="1297"/>
      <c r="AF155" s="1297"/>
      <c r="AG155" s="1297"/>
      <c r="AH155" s="1297"/>
    </row>
    <row r="156" spans="1:34" x14ac:dyDescent="0.2">
      <c r="A156" s="235"/>
      <c r="B156" s="235"/>
      <c r="C156" s="235"/>
      <c r="D156" s="235"/>
      <c r="E156" s="276"/>
      <c r="F156" s="235"/>
      <c r="G156" s="235"/>
      <c r="H156" s="235"/>
      <c r="I156" s="235"/>
      <c r="J156" s="235"/>
      <c r="K156" s="1297"/>
      <c r="L156" s="1297"/>
      <c r="M156" s="1350">
        <v>2015</v>
      </c>
      <c r="N156" s="1350">
        <v>33</v>
      </c>
      <c r="O156" s="1350">
        <v>60</v>
      </c>
      <c r="P156" s="1350">
        <v>45</v>
      </c>
      <c r="Q156" s="1350"/>
      <c r="R156" s="1350"/>
      <c r="S156" s="1297"/>
      <c r="T156" s="1297"/>
      <c r="U156" s="1297"/>
      <c r="V156" s="1297"/>
      <c r="W156" s="1297"/>
      <c r="X156" s="1297"/>
      <c r="Y156" s="1297"/>
      <c r="Z156" s="1297"/>
      <c r="AA156" s="1297"/>
      <c r="AB156" s="1297"/>
      <c r="AC156" s="1297"/>
      <c r="AD156" s="1297"/>
      <c r="AE156" s="1297"/>
      <c r="AF156" s="1297"/>
      <c r="AG156" s="1297"/>
      <c r="AH156" s="1297"/>
    </row>
    <row r="157" spans="1:34" x14ac:dyDescent="0.2">
      <c r="A157" s="235"/>
      <c r="B157" s="235"/>
      <c r="C157" s="235"/>
      <c r="D157" s="235"/>
      <c r="E157" s="276"/>
      <c r="F157" s="235"/>
      <c r="G157" s="235"/>
      <c r="H157" s="235"/>
      <c r="I157" s="235"/>
      <c r="J157" s="235"/>
      <c r="K157" s="1297"/>
      <c r="L157" s="1297"/>
      <c r="M157" s="1350">
        <v>2016</v>
      </c>
      <c r="N157" s="1350">
        <v>63</v>
      </c>
      <c r="O157" s="1350">
        <v>56</v>
      </c>
      <c r="P157" s="1350">
        <v>59</v>
      </c>
      <c r="Q157" s="1350"/>
      <c r="R157" s="1350"/>
      <c r="S157" s="1297"/>
      <c r="T157" s="1297"/>
      <c r="U157" s="1297"/>
      <c r="V157" s="1297"/>
      <c r="W157" s="1297"/>
      <c r="X157" s="1297"/>
      <c r="Y157" s="1297"/>
      <c r="Z157" s="1297"/>
      <c r="AA157" s="1297"/>
      <c r="AB157" s="1297"/>
      <c r="AC157" s="1297"/>
      <c r="AD157" s="1297"/>
      <c r="AE157" s="1297"/>
      <c r="AF157" s="1297"/>
      <c r="AG157" s="1297"/>
      <c r="AH157" s="1297"/>
    </row>
    <row r="158" spans="1:34" x14ac:dyDescent="0.2">
      <c r="A158" s="235"/>
      <c r="B158" s="235"/>
      <c r="C158" s="235"/>
      <c r="D158" s="235"/>
      <c r="E158" s="276"/>
      <c r="F158" s="235"/>
      <c r="G158" s="235"/>
      <c r="H158" s="235"/>
      <c r="I158" s="235"/>
      <c r="J158" s="235"/>
      <c r="K158" s="1297"/>
      <c r="L158" s="1297"/>
      <c r="M158" s="1350">
        <v>2017</v>
      </c>
      <c r="N158" s="1350">
        <v>69</v>
      </c>
      <c r="O158" s="1350">
        <v>39</v>
      </c>
      <c r="P158" s="1350">
        <v>61</v>
      </c>
      <c r="Q158" s="1350"/>
      <c r="R158" s="1350"/>
      <c r="S158" s="1297"/>
      <c r="T158" s="1297"/>
      <c r="U158" s="1297"/>
      <c r="V158" s="1297"/>
      <c r="W158" s="1297"/>
      <c r="X158" s="1297"/>
      <c r="Y158" s="1297"/>
      <c r="Z158" s="1297"/>
      <c r="AA158" s="1297"/>
      <c r="AB158" s="1297"/>
      <c r="AC158" s="1297"/>
      <c r="AD158" s="1297"/>
      <c r="AE158" s="1297"/>
      <c r="AF158" s="1297"/>
      <c r="AG158" s="1297"/>
      <c r="AH158" s="1297"/>
    </row>
    <row r="159" spans="1:34" x14ac:dyDescent="0.2">
      <c r="A159" s="235"/>
      <c r="B159" s="235"/>
      <c r="C159" s="235"/>
      <c r="D159" s="235"/>
      <c r="E159" s="276"/>
      <c r="F159" s="235"/>
      <c r="G159" s="235"/>
      <c r="H159" s="235"/>
      <c r="I159" s="235"/>
      <c r="J159" s="235"/>
      <c r="K159" s="1297"/>
      <c r="L159" s="1297"/>
      <c r="M159" s="1350"/>
      <c r="N159" s="1350"/>
      <c r="O159" s="1350"/>
      <c r="P159" s="1350"/>
      <c r="Q159" s="1350"/>
      <c r="R159" s="1350"/>
      <c r="S159" s="1297"/>
      <c r="T159" s="1297"/>
      <c r="U159" s="1297"/>
      <c r="V159" s="1297"/>
      <c r="W159" s="1297"/>
      <c r="X159" s="1297"/>
      <c r="Y159" s="1297"/>
      <c r="Z159" s="1297"/>
      <c r="AA159" s="1297"/>
      <c r="AB159" s="1297"/>
      <c r="AC159" s="1297"/>
      <c r="AD159" s="1297"/>
      <c r="AE159" s="1297"/>
      <c r="AF159" s="1297"/>
      <c r="AG159" s="1297"/>
      <c r="AH159" s="1297"/>
    </row>
    <row r="160" spans="1:34" x14ac:dyDescent="0.2">
      <c r="A160" s="235"/>
      <c r="B160" s="235"/>
      <c r="C160" s="235"/>
      <c r="D160" s="235"/>
      <c r="E160" s="276"/>
      <c r="F160" s="235"/>
      <c r="G160" s="235"/>
      <c r="H160" s="235"/>
      <c r="I160" s="235"/>
      <c r="J160" s="235"/>
      <c r="K160" s="1297"/>
      <c r="L160" s="1297"/>
      <c r="M160" s="1350"/>
      <c r="N160" s="1350"/>
      <c r="O160" s="1350"/>
      <c r="P160" s="1350"/>
      <c r="Q160" s="1350"/>
      <c r="R160" s="1350"/>
      <c r="S160" s="1297"/>
      <c r="T160" s="1297"/>
      <c r="U160" s="1297"/>
      <c r="V160" s="1297"/>
      <c r="W160" s="1297"/>
      <c r="X160" s="1297"/>
      <c r="Y160" s="1297"/>
      <c r="Z160" s="1297"/>
      <c r="AA160" s="1297"/>
      <c r="AB160" s="1297"/>
      <c r="AC160" s="1297"/>
      <c r="AD160" s="1297"/>
      <c r="AE160" s="1297"/>
      <c r="AF160" s="1297"/>
      <c r="AG160" s="1297"/>
      <c r="AH160" s="1297"/>
    </row>
    <row r="161" spans="1:34" x14ac:dyDescent="0.2">
      <c r="A161" s="235"/>
      <c r="B161" s="235"/>
      <c r="C161" s="235"/>
      <c r="D161" s="235"/>
      <c r="E161" s="276"/>
      <c r="F161" s="235"/>
      <c r="G161" s="235"/>
      <c r="H161" s="235"/>
      <c r="I161" s="235"/>
      <c r="J161" s="235"/>
      <c r="K161" s="1297"/>
      <c r="L161" s="1297"/>
      <c r="M161" s="1297"/>
      <c r="N161" s="1297"/>
      <c r="O161" s="1297"/>
      <c r="P161" s="1297"/>
      <c r="Q161" s="1297"/>
      <c r="R161" s="1297"/>
      <c r="S161" s="1297"/>
      <c r="T161" s="1297"/>
      <c r="U161" s="1297"/>
      <c r="V161" s="1297"/>
      <c r="W161" s="1297"/>
      <c r="X161" s="1297"/>
      <c r="Y161" s="1297"/>
      <c r="Z161" s="1297"/>
      <c r="AA161" s="1297"/>
      <c r="AB161" s="1297"/>
      <c r="AC161" s="1297"/>
      <c r="AD161" s="1297"/>
      <c r="AE161" s="1297"/>
      <c r="AF161" s="1297"/>
      <c r="AG161" s="1297"/>
      <c r="AH161" s="1297"/>
    </row>
    <row r="162" spans="1:34" x14ac:dyDescent="0.2">
      <c r="A162" s="235"/>
      <c r="B162" s="235"/>
      <c r="C162" s="235"/>
      <c r="D162" s="235"/>
      <c r="E162" s="276"/>
      <c r="F162" s="235"/>
      <c r="G162" s="235"/>
      <c r="H162" s="235"/>
      <c r="I162" s="235"/>
      <c r="J162" s="235"/>
      <c r="K162" s="1297"/>
      <c r="L162" s="1297"/>
      <c r="M162" s="1297"/>
      <c r="N162" s="1297"/>
      <c r="O162" s="1297"/>
      <c r="P162" s="1297"/>
      <c r="Q162" s="1297"/>
      <c r="R162" s="1297"/>
      <c r="S162" s="1297"/>
      <c r="T162" s="1297"/>
      <c r="U162" s="1297"/>
      <c r="V162" s="1297"/>
      <c r="W162" s="1297"/>
      <c r="X162" s="1297"/>
      <c r="Y162" s="1297"/>
      <c r="Z162" s="1297"/>
      <c r="AA162" s="1297"/>
      <c r="AB162" s="1297"/>
      <c r="AC162" s="1297"/>
      <c r="AD162" s="1297"/>
      <c r="AE162" s="1297"/>
      <c r="AF162" s="1297"/>
      <c r="AG162" s="1297"/>
      <c r="AH162" s="1297"/>
    </row>
    <row r="163" spans="1:34" x14ac:dyDescent="0.2">
      <c r="A163" s="235"/>
      <c r="B163" s="235"/>
      <c r="C163" s="235"/>
      <c r="D163" s="235"/>
      <c r="E163" s="276"/>
      <c r="F163" s="235"/>
      <c r="G163" s="235"/>
      <c r="H163" s="235"/>
      <c r="I163" s="235"/>
      <c r="J163" s="235"/>
      <c r="K163" s="1297"/>
      <c r="L163" s="1297"/>
      <c r="M163" s="1297"/>
      <c r="N163" s="1297"/>
      <c r="O163" s="1297"/>
      <c r="P163" s="1297"/>
      <c r="Q163" s="1297"/>
      <c r="R163" s="1297"/>
      <c r="S163" s="1297"/>
      <c r="T163" s="1297"/>
      <c r="U163" s="1297"/>
      <c r="V163" s="1297"/>
      <c r="W163" s="1297"/>
      <c r="X163" s="1297"/>
      <c r="Y163" s="1297"/>
      <c r="Z163" s="1297"/>
      <c r="AA163" s="1297"/>
      <c r="AB163" s="1297"/>
      <c r="AC163" s="1297"/>
      <c r="AD163" s="1297"/>
      <c r="AE163" s="1297"/>
      <c r="AF163" s="1297"/>
      <c r="AG163" s="1297"/>
      <c r="AH163" s="1297"/>
    </row>
    <row r="164" spans="1:34" x14ac:dyDescent="0.2">
      <c r="A164" s="235"/>
      <c r="B164" s="235"/>
      <c r="C164" s="235"/>
      <c r="D164" s="235"/>
      <c r="E164" s="276"/>
      <c r="F164" s="235"/>
      <c r="G164" s="235"/>
      <c r="H164" s="235"/>
      <c r="I164" s="235"/>
      <c r="J164" s="235"/>
      <c r="K164" s="1297"/>
      <c r="L164" s="1297"/>
      <c r="M164" s="1297"/>
      <c r="N164" s="1297"/>
      <c r="O164" s="1297"/>
      <c r="P164" s="1297"/>
      <c r="Q164" s="1297"/>
      <c r="R164" s="1297"/>
      <c r="S164" s="1297"/>
      <c r="T164" s="1297"/>
      <c r="U164" s="1297"/>
      <c r="V164" s="1297"/>
      <c r="W164" s="1297"/>
      <c r="X164" s="1297"/>
      <c r="Y164" s="1297"/>
      <c r="Z164" s="1297"/>
      <c r="AA164" s="1297"/>
      <c r="AB164" s="1297"/>
      <c r="AC164" s="1297"/>
      <c r="AD164" s="1297"/>
      <c r="AE164" s="1297"/>
      <c r="AF164" s="1297"/>
      <c r="AG164" s="1297"/>
      <c r="AH164" s="1297"/>
    </row>
    <row r="165" spans="1:34" x14ac:dyDescent="0.2">
      <c r="A165" s="235"/>
      <c r="B165" s="235"/>
      <c r="C165" s="235"/>
      <c r="D165" s="235"/>
      <c r="E165" s="276"/>
      <c r="F165" s="235"/>
      <c r="G165" s="235"/>
      <c r="H165" s="235"/>
      <c r="I165" s="235"/>
      <c r="J165" s="235"/>
      <c r="K165" s="1297"/>
      <c r="L165" s="1297"/>
      <c r="M165" s="1297"/>
      <c r="N165" s="1297"/>
      <c r="O165" s="1297"/>
      <c r="P165" s="1297"/>
      <c r="Q165" s="1297"/>
      <c r="R165" s="1297"/>
      <c r="S165" s="1297"/>
      <c r="T165" s="1297"/>
      <c r="U165" s="1297"/>
      <c r="V165" s="1297"/>
      <c r="W165" s="1297"/>
      <c r="X165" s="1297"/>
      <c r="Y165" s="1297"/>
      <c r="Z165" s="1297"/>
      <c r="AA165" s="1297"/>
      <c r="AB165" s="1297"/>
      <c r="AC165" s="1297"/>
      <c r="AD165" s="1297"/>
      <c r="AE165" s="1297"/>
      <c r="AF165" s="1297"/>
      <c r="AG165" s="1297"/>
      <c r="AH165" s="1297"/>
    </row>
    <row r="166" spans="1:34" x14ac:dyDescent="0.2">
      <c r="A166" s="235"/>
      <c r="B166" s="235"/>
      <c r="C166" s="235"/>
      <c r="D166" s="235"/>
      <c r="E166" s="276"/>
      <c r="F166" s="235"/>
      <c r="G166" s="235"/>
      <c r="H166" s="235"/>
      <c r="I166" s="235"/>
      <c r="J166" s="235"/>
      <c r="K166" s="1297"/>
      <c r="L166" s="1297"/>
      <c r="M166" s="1297"/>
      <c r="N166" s="1297"/>
      <c r="O166" s="1297"/>
      <c r="P166" s="1297"/>
      <c r="Q166" s="1297"/>
      <c r="R166" s="1297"/>
      <c r="S166" s="1297"/>
      <c r="T166" s="1297"/>
      <c r="U166" s="1297"/>
      <c r="V166" s="1297"/>
      <c r="W166" s="1297"/>
      <c r="X166" s="1297"/>
      <c r="Y166" s="1297"/>
      <c r="Z166" s="1297"/>
      <c r="AA166" s="1297"/>
      <c r="AB166" s="1297"/>
      <c r="AC166" s="1297"/>
      <c r="AD166" s="1297"/>
      <c r="AE166" s="1297"/>
      <c r="AF166" s="1297"/>
      <c r="AG166" s="1297"/>
      <c r="AH166" s="1297"/>
    </row>
    <row r="167" spans="1:34" x14ac:dyDescent="0.2">
      <c r="K167" s="1297"/>
      <c r="L167" s="1297"/>
      <c r="M167" s="1297"/>
      <c r="N167" s="1297"/>
      <c r="O167" s="1297"/>
      <c r="P167" s="1297"/>
      <c r="Q167" s="1297"/>
      <c r="R167" s="1297"/>
      <c r="S167" s="1297"/>
      <c r="T167" s="1297"/>
      <c r="U167" s="1297"/>
      <c r="V167" s="1297"/>
      <c r="W167" s="1297"/>
      <c r="X167" s="1297"/>
      <c r="Y167" s="1297"/>
      <c r="Z167" s="1297"/>
      <c r="AA167" s="1297"/>
      <c r="AB167" s="1297"/>
      <c r="AC167" s="1297"/>
      <c r="AD167" s="1297"/>
      <c r="AE167" s="1297"/>
      <c r="AF167" s="1297"/>
      <c r="AG167" s="1297"/>
      <c r="AH167" s="1297"/>
    </row>
    <row r="168" spans="1:34" x14ac:dyDescent="0.2">
      <c r="K168" s="1297"/>
      <c r="L168" s="1297"/>
      <c r="M168" s="1297"/>
      <c r="N168" s="1297"/>
      <c r="O168" s="1297"/>
      <c r="P168" s="1297"/>
      <c r="Q168" s="1297"/>
      <c r="R168" s="1297"/>
      <c r="S168" s="1297"/>
      <c r="T168" s="1297"/>
      <c r="U168" s="1297"/>
      <c r="V168" s="1297"/>
      <c r="W168" s="1297"/>
      <c r="X168" s="1297"/>
      <c r="Y168" s="1297"/>
      <c r="Z168" s="1297"/>
      <c r="AA168" s="1297"/>
      <c r="AB168" s="1297"/>
      <c r="AC168" s="1297"/>
      <c r="AD168" s="1297"/>
      <c r="AE168" s="1297"/>
      <c r="AF168" s="1297"/>
      <c r="AG168" s="1297"/>
      <c r="AH168" s="1297"/>
    </row>
    <row r="169" spans="1:34" x14ac:dyDescent="0.2">
      <c r="K169" s="1297"/>
      <c r="L169" s="1297"/>
      <c r="M169" s="1297"/>
      <c r="N169" s="1297"/>
      <c r="O169" s="1297"/>
      <c r="P169" s="1297"/>
      <c r="Q169" s="1297"/>
      <c r="R169" s="1297"/>
      <c r="S169" s="1297"/>
      <c r="T169" s="1297"/>
      <c r="U169" s="1297"/>
      <c r="V169" s="1297"/>
      <c r="W169" s="1297"/>
      <c r="X169" s="1297"/>
      <c r="Y169" s="1297"/>
      <c r="Z169" s="1297"/>
      <c r="AA169" s="1297"/>
      <c r="AB169" s="1297"/>
      <c r="AC169" s="1297"/>
      <c r="AD169" s="1297"/>
      <c r="AE169" s="1297"/>
      <c r="AF169" s="1297"/>
      <c r="AG169" s="1297"/>
      <c r="AH169" s="1297"/>
    </row>
    <row r="170" spans="1:34" x14ac:dyDescent="0.2">
      <c r="K170" s="1297"/>
      <c r="L170" s="1297"/>
      <c r="M170" s="1297"/>
      <c r="N170" s="1297"/>
      <c r="O170" s="1297"/>
      <c r="P170" s="1297"/>
      <c r="Q170" s="1297"/>
      <c r="R170" s="1297"/>
      <c r="S170" s="1297"/>
      <c r="T170" s="1297"/>
      <c r="U170" s="1297"/>
      <c r="V170" s="1297"/>
      <c r="W170" s="1297"/>
      <c r="X170" s="1297"/>
      <c r="Y170" s="1297"/>
      <c r="Z170" s="1297"/>
      <c r="AA170" s="1297"/>
      <c r="AB170" s="1297"/>
      <c r="AC170" s="1297"/>
      <c r="AD170" s="1297"/>
      <c r="AE170" s="1297"/>
      <c r="AF170" s="1297"/>
      <c r="AG170" s="1297"/>
      <c r="AH170" s="1297"/>
    </row>
    <row r="171" spans="1:34" x14ac:dyDescent="0.2">
      <c r="K171" s="1297"/>
      <c r="L171" s="1297"/>
      <c r="M171" s="1297"/>
      <c r="N171" s="1297"/>
      <c r="O171" s="1297"/>
      <c r="P171" s="1297"/>
      <c r="Q171" s="1297"/>
      <c r="R171" s="1297"/>
      <c r="S171" s="1297"/>
      <c r="T171" s="1297"/>
      <c r="U171" s="1297"/>
      <c r="V171" s="1297"/>
      <c r="W171" s="1297"/>
      <c r="X171" s="1297"/>
      <c r="Y171" s="1297"/>
      <c r="Z171" s="1297"/>
      <c r="AA171" s="1297"/>
      <c r="AB171" s="1297"/>
      <c r="AC171" s="1297"/>
      <c r="AD171" s="1297"/>
      <c r="AE171" s="1297"/>
      <c r="AF171" s="1297"/>
      <c r="AG171" s="1297"/>
      <c r="AH171" s="1297"/>
    </row>
    <row r="172" spans="1:34" x14ac:dyDescent="0.2">
      <c r="K172" s="1297"/>
      <c r="L172" s="1297"/>
      <c r="M172" s="1297"/>
      <c r="N172" s="1297"/>
      <c r="O172" s="1297"/>
      <c r="P172" s="1297"/>
      <c r="Q172" s="1297"/>
      <c r="R172" s="1297"/>
      <c r="S172" s="1297"/>
      <c r="T172" s="1297"/>
      <c r="U172" s="1297"/>
      <c r="V172" s="1297"/>
      <c r="W172" s="1297"/>
      <c r="X172" s="1297"/>
      <c r="Y172" s="1297"/>
      <c r="Z172" s="1297"/>
      <c r="AA172" s="1297"/>
      <c r="AB172" s="1297"/>
      <c r="AC172" s="1297"/>
      <c r="AD172" s="1297"/>
      <c r="AE172" s="1297"/>
      <c r="AF172" s="1297"/>
      <c r="AG172" s="1297"/>
      <c r="AH172" s="1297"/>
    </row>
    <row r="173" spans="1:34" x14ac:dyDescent="0.2">
      <c r="K173" s="1297"/>
      <c r="L173" s="1297"/>
      <c r="M173" s="1297"/>
      <c r="N173" s="1297"/>
      <c r="O173" s="1297"/>
      <c r="P173" s="1297"/>
      <c r="Q173" s="1297"/>
      <c r="R173" s="1297"/>
      <c r="S173" s="1297"/>
      <c r="T173" s="1297"/>
      <c r="U173" s="1297"/>
      <c r="V173" s="1297"/>
      <c r="W173" s="1297"/>
      <c r="X173" s="1297"/>
      <c r="Y173" s="1297"/>
      <c r="Z173" s="1297"/>
      <c r="AA173" s="1297"/>
      <c r="AB173" s="1297"/>
      <c r="AC173" s="1297"/>
      <c r="AD173" s="1297"/>
      <c r="AE173" s="1297"/>
      <c r="AF173" s="1297"/>
      <c r="AG173" s="1297"/>
      <c r="AH173" s="1297"/>
    </row>
    <row r="174" spans="1:34" x14ac:dyDescent="0.2">
      <c r="K174" s="1297"/>
      <c r="L174" s="1297"/>
      <c r="M174" s="1297"/>
      <c r="N174" s="1297"/>
      <c r="O174" s="1297"/>
      <c r="P174" s="1297"/>
      <c r="Q174" s="1297"/>
      <c r="R174" s="1297"/>
      <c r="S174" s="1297"/>
      <c r="T174" s="1297"/>
      <c r="U174" s="1297"/>
      <c r="V174" s="1297"/>
      <c r="W174" s="1297"/>
      <c r="X174" s="1297"/>
      <c r="Y174" s="1297"/>
      <c r="Z174" s="1297"/>
      <c r="AA174" s="1297"/>
      <c r="AB174" s="1297"/>
      <c r="AC174" s="1297"/>
      <c r="AD174" s="1297"/>
      <c r="AE174" s="1297"/>
      <c r="AF174" s="1297"/>
      <c r="AG174" s="1297"/>
      <c r="AH174" s="1297"/>
    </row>
    <row r="175" spans="1:34" x14ac:dyDescent="0.2">
      <c r="K175" s="1297"/>
      <c r="L175" s="1297"/>
      <c r="M175" s="1297"/>
      <c r="N175" s="1297"/>
      <c r="O175" s="1297"/>
      <c r="P175" s="1297"/>
      <c r="Q175" s="1297"/>
      <c r="R175" s="1297"/>
      <c r="S175" s="1297"/>
      <c r="T175" s="1297"/>
      <c r="U175" s="1297"/>
      <c r="V175" s="1297"/>
      <c r="W175" s="1297"/>
      <c r="X175" s="1297"/>
      <c r="Y175" s="1297"/>
      <c r="Z175" s="1297"/>
      <c r="AA175" s="1297"/>
      <c r="AB175" s="1297"/>
      <c r="AC175" s="1297"/>
      <c r="AD175" s="1297"/>
      <c r="AE175" s="1297"/>
      <c r="AF175" s="1297"/>
      <c r="AG175" s="1297"/>
      <c r="AH175" s="1297"/>
    </row>
    <row r="176" spans="1:34" x14ac:dyDescent="0.2">
      <c r="K176" s="1297"/>
      <c r="L176" s="1350"/>
      <c r="M176" s="1350"/>
      <c r="N176" s="1350"/>
      <c r="O176" s="1297"/>
      <c r="P176" s="1297"/>
      <c r="Q176" s="1297"/>
      <c r="R176" s="1297"/>
      <c r="S176" s="1297"/>
      <c r="T176" s="1297"/>
      <c r="U176" s="1297"/>
      <c r="V176" s="1297"/>
      <c r="W176" s="1297"/>
      <c r="X176" s="1297"/>
      <c r="Y176" s="1297"/>
      <c r="Z176" s="1297"/>
      <c r="AA176" s="1297"/>
      <c r="AB176" s="1297"/>
      <c r="AC176" s="1297"/>
      <c r="AD176" s="1297"/>
      <c r="AE176" s="1297"/>
      <c r="AF176" s="1297"/>
      <c r="AG176" s="1297"/>
      <c r="AH176" s="1297"/>
    </row>
    <row r="177" spans="11:34" x14ac:dyDescent="0.2">
      <c r="K177" s="1297"/>
      <c r="L177" s="1350"/>
      <c r="M177" s="1350"/>
      <c r="N177" s="1350"/>
      <c r="O177" s="1297"/>
      <c r="P177" s="1297"/>
      <c r="Q177" s="1297"/>
      <c r="R177" s="1297"/>
      <c r="S177" s="1297"/>
      <c r="T177" s="1297"/>
      <c r="U177" s="1297"/>
      <c r="V177" s="1297"/>
      <c r="W177" s="1297"/>
      <c r="X177" s="1297"/>
      <c r="Y177" s="1297"/>
      <c r="Z177" s="1297"/>
      <c r="AA177" s="1297"/>
      <c r="AB177" s="1297"/>
      <c r="AC177" s="1297"/>
      <c r="AD177" s="1297"/>
      <c r="AE177" s="1297"/>
      <c r="AF177" s="1297"/>
      <c r="AG177" s="1297"/>
      <c r="AH177" s="1297"/>
    </row>
    <row r="178" spans="11:34" x14ac:dyDescent="0.2">
      <c r="K178" s="1297"/>
      <c r="L178" s="1350"/>
      <c r="M178" s="1350"/>
      <c r="N178" s="1350"/>
      <c r="O178" s="1297"/>
      <c r="P178" s="1297"/>
      <c r="Q178" s="1297"/>
      <c r="R178" s="1297"/>
      <c r="S178" s="1297"/>
      <c r="T178" s="1297"/>
      <c r="U178" s="1297"/>
      <c r="V178" s="1297"/>
      <c r="W178" s="1297"/>
      <c r="X178" s="1297"/>
      <c r="Y178" s="1297"/>
      <c r="Z178" s="1297"/>
      <c r="AA178" s="1297"/>
      <c r="AB178" s="1297"/>
      <c r="AC178" s="1297"/>
      <c r="AD178" s="1297"/>
      <c r="AE178" s="1297"/>
      <c r="AF178" s="1297"/>
      <c r="AG178" s="1297"/>
      <c r="AH178" s="1297"/>
    </row>
    <row r="179" spans="11:34" x14ac:dyDescent="0.2">
      <c r="K179" s="1297"/>
      <c r="L179" s="1350" t="s">
        <v>1563</v>
      </c>
      <c r="M179" s="1350" t="s">
        <v>1564</v>
      </c>
      <c r="N179" s="1350"/>
      <c r="O179" s="1297"/>
      <c r="P179" s="1297"/>
      <c r="Q179" s="1297"/>
      <c r="R179" s="1297"/>
      <c r="S179" s="1297"/>
      <c r="T179" s="1297"/>
      <c r="U179" s="1297"/>
      <c r="V179" s="1297"/>
      <c r="W179" s="1297"/>
      <c r="X179" s="1297"/>
      <c r="Y179" s="1297"/>
      <c r="Z179" s="1297"/>
      <c r="AA179" s="1297"/>
      <c r="AB179" s="1297"/>
      <c r="AC179" s="1297"/>
      <c r="AD179" s="1297"/>
      <c r="AE179" s="1297"/>
      <c r="AF179" s="1297"/>
      <c r="AG179" s="1297"/>
      <c r="AH179" s="1297"/>
    </row>
    <row r="180" spans="11:34" x14ac:dyDescent="0.2">
      <c r="K180" s="1297"/>
      <c r="L180" s="1350"/>
      <c r="M180" s="1350"/>
      <c r="N180" s="1350"/>
      <c r="O180" s="1297"/>
      <c r="P180" s="1297"/>
      <c r="Q180" s="1297"/>
      <c r="R180" s="1297"/>
      <c r="S180" s="1297"/>
      <c r="T180" s="1297"/>
      <c r="U180" s="1297"/>
      <c r="V180" s="1297"/>
      <c r="W180" s="1297"/>
      <c r="X180" s="1297"/>
      <c r="Y180" s="1297"/>
      <c r="Z180" s="1297"/>
      <c r="AA180" s="1297"/>
      <c r="AB180" s="1297"/>
      <c r="AC180" s="1297"/>
      <c r="AD180" s="1297"/>
      <c r="AE180" s="1297"/>
      <c r="AF180" s="1297"/>
      <c r="AG180" s="1297"/>
      <c r="AH180" s="1297"/>
    </row>
    <row r="181" spans="11:34" x14ac:dyDescent="0.2">
      <c r="K181" s="1297"/>
      <c r="L181" s="1350" t="s">
        <v>1565</v>
      </c>
      <c r="M181" s="1350">
        <v>33</v>
      </c>
      <c r="N181" s="1350"/>
      <c r="O181" s="1297"/>
      <c r="P181" s="1297"/>
      <c r="Q181" s="1297"/>
      <c r="R181" s="1297"/>
      <c r="S181" s="1297"/>
      <c r="T181" s="1297"/>
      <c r="U181" s="1297"/>
      <c r="V181" s="1297"/>
      <c r="W181" s="1297"/>
      <c r="X181" s="1297"/>
      <c r="Y181" s="1297"/>
      <c r="Z181" s="1297"/>
      <c r="AA181" s="1297"/>
      <c r="AB181" s="1297"/>
      <c r="AC181" s="1297"/>
      <c r="AD181" s="1297"/>
      <c r="AE181" s="1297"/>
      <c r="AF181" s="1297"/>
      <c r="AG181" s="1297"/>
      <c r="AH181" s="1297"/>
    </row>
    <row r="182" spans="11:34" x14ac:dyDescent="0.2">
      <c r="K182" s="1297"/>
      <c r="L182" s="1350" t="s">
        <v>1566</v>
      </c>
      <c r="M182" s="1350">
        <v>60</v>
      </c>
      <c r="N182" s="1350"/>
      <c r="O182" s="1297"/>
      <c r="P182" s="1297"/>
      <c r="Q182" s="1297"/>
      <c r="R182" s="1297"/>
      <c r="S182" s="1297"/>
      <c r="T182" s="1297"/>
      <c r="U182" s="1297"/>
      <c r="V182" s="1297"/>
      <c r="W182" s="1297"/>
      <c r="X182" s="1297"/>
      <c r="Y182" s="1297"/>
      <c r="Z182" s="1297"/>
      <c r="AA182" s="1297"/>
      <c r="AB182" s="1297"/>
      <c r="AC182" s="1297"/>
      <c r="AD182" s="1297"/>
      <c r="AE182" s="1297"/>
      <c r="AF182" s="1297"/>
      <c r="AG182" s="1297"/>
      <c r="AH182" s="1297"/>
    </row>
    <row r="183" spans="11:34" x14ac:dyDescent="0.2">
      <c r="K183" s="1297"/>
      <c r="L183" s="1350" t="s">
        <v>1567</v>
      </c>
      <c r="M183" s="1350">
        <v>63</v>
      </c>
      <c r="N183" s="1350"/>
      <c r="O183" s="1297"/>
      <c r="P183" s="1297"/>
      <c r="Q183" s="1297"/>
      <c r="R183" s="1297"/>
      <c r="S183" s="1297"/>
      <c r="T183" s="1297"/>
      <c r="U183" s="1297"/>
      <c r="V183" s="1297"/>
      <c r="W183" s="1297"/>
      <c r="X183" s="1297"/>
      <c r="Y183" s="1297"/>
      <c r="Z183" s="1297"/>
      <c r="AA183" s="1297"/>
      <c r="AB183" s="1297"/>
      <c r="AC183" s="1297"/>
      <c r="AD183" s="1297"/>
      <c r="AE183" s="1297"/>
      <c r="AF183" s="1297"/>
      <c r="AG183" s="1297"/>
      <c r="AH183" s="1297"/>
    </row>
    <row r="184" spans="11:34" x14ac:dyDescent="0.2">
      <c r="K184" s="1297"/>
      <c r="L184" s="1350" t="s">
        <v>1568</v>
      </c>
      <c r="M184" s="1350">
        <v>56</v>
      </c>
      <c r="N184" s="1350"/>
      <c r="O184" s="1297"/>
      <c r="P184" s="1297"/>
      <c r="Q184" s="1297"/>
      <c r="R184" s="1297"/>
      <c r="S184" s="1297"/>
      <c r="T184" s="1297"/>
      <c r="U184" s="1297"/>
      <c r="V184" s="1297"/>
      <c r="W184" s="1297"/>
      <c r="X184" s="1297"/>
      <c r="Y184" s="1297"/>
      <c r="Z184" s="1297"/>
      <c r="AA184" s="1297"/>
      <c r="AB184" s="1297"/>
      <c r="AC184" s="1297"/>
      <c r="AD184" s="1297"/>
      <c r="AE184" s="1297"/>
      <c r="AF184" s="1297"/>
      <c r="AG184" s="1297"/>
      <c r="AH184" s="1297"/>
    </row>
    <row r="185" spans="11:34" x14ac:dyDescent="0.2">
      <c r="K185" s="1297"/>
      <c r="L185" s="1350" t="s">
        <v>1569</v>
      </c>
      <c r="M185" s="1350">
        <v>69</v>
      </c>
      <c r="N185" s="1350"/>
      <c r="O185" s="1297"/>
      <c r="P185" s="1297"/>
      <c r="Q185" s="1297"/>
      <c r="R185" s="1297"/>
      <c r="S185" s="1297"/>
      <c r="T185" s="1297"/>
      <c r="U185" s="1297"/>
      <c r="V185" s="1297"/>
      <c r="W185" s="1297"/>
      <c r="X185" s="1297"/>
      <c r="Y185" s="1297"/>
      <c r="Z185" s="1297"/>
      <c r="AA185" s="1297"/>
      <c r="AB185" s="1297"/>
      <c r="AC185" s="1297"/>
      <c r="AD185" s="1297"/>
      <c r="AE185" s="1297"/>
      <c r="AF185" s="1297"/>
      <c r="AG185" s="1297"/>
      <c r="AH185" s="1297"/>
    </row>
    <row r="186" spans="11:34" x14ac:dyDescent="0.2">
      <c r="K186" s="1297"/>
      <c r="L186" s="1350" t="s">
        <v>1570</v>
      </c>
      <c r="M186" s="1350">
        <v>39</v>
      </c>
      <c r="N186" s="1350"/>
      <c r="O186" s="1297"/>
      <c r="P186" s="1297"/>
      <c r="Q186" s="1297"/>
      <c r="R186" s="1297"/>
      <c r="S186" s="1297"/>
      <c r="T186" s="1297"/>
      <c r="U186" s="1297"/>
      <c r="V186" s="1297"/>
      <c r="W186" s="1297"/>
      <c r="X186" s="1297"/>
      <c r="Y186" s="1297"/>
      <c r="Z186" s="1297"/>
      <c r="AA186" s="1297"/>
      <c r="AB186" s="1297"/>
      <c r="AC186" s="1297"/>
      <c r="AD186" s="1297"/>
      <c r="AE186" s="1297"/>
      <c r="AF186" s="1297"/>
      <c r="AG186" s="1297"/>
      <c r="AH186" s="1297"/>
    </row>
    <row r="187" spans="11:34" x14ac:dyDescent="0.2">
      <c r="K187" s="1297"/>
      <c r="L187" s="1350"/>
      <c r="M187" s="1350"/>
      <c r="N187" s="1350"/>
      <c r="O187" s="1297"/>
      <c r="P187" s="1297"/>
      <c r="Q187" s="1297"/>
      <c r="R187" s="1297"/>
      <c r="S187" s="1297"/>
      <c r="T187" s="1297"/>
      <c r="U187" s="1297"/>
      <c r="V187" s="1297"/>
      <c r="W187" s="1297"/>
      <c r="X187" s="1297"/>
      <c r="Y187" s="1297"/>
      <c r="Z187" s="1297"/>
      <c r="AA187" s="1297"/>
      <c r="AB187" s="1297"/>
      <c r="AC187" s="1297"/>
      <c r="AD187" s="1297"/>
      <c r="AE187" s="1297"/>
      <c r="AF187" s="1297"/>
      <c r="AG187" s="1297"/>
      <c r="AH187" s="1297"/>
    </row>
    <row r="188" spans="11:34" x14ac:dyDescent="0.2">
      <c r="K188" s="1297"/>
      <c r="L188" s="1350"/>
      <c r="M188" s="1350"/>
      <c r="N188" s="1350"/>
      <c r="O188" s="1297"/>
      <c r="P188" s="1297"/>
      <c r="Q188" s="1297"/>
      <c r="R188" s="1297"/>
      <c r="S188" s="1297"/>
      <c r="T188" s="1297"/>
      <c r="U188" s="1297"/>
      <c r="V188" s="1297"/>
      <c r="W188" s="1297"/>
      <c r="X188" s="1297"/>
      <c r="Y188" s="1297"/>
      <c r="Z188" s="1297"/>
      <c r="AA188" s="1297"/>
      <c r="AB188" s="1297"/>
      <c r="AC188" s="1297"/>
      <c r="AD188" s="1297"/>
      <c r="AE188" s="1297"/>
      <c r="AF188" s="1297"/>
      <c r="AG188" s="1297"/>
      <c r="AH188" s="1297"/>
    </row>
    <row r="189" spans="11:34" x14ac:dyDescent="0.2">
      <c r="K189" s="1297"/>
      <c r="L189" s="1297"/>
      <c r="M189" s="1297"/>
      <c r="N189" s="1297"/>
      <c r="O189" s="1297"/>
      <c r="P189" s="1297"/>
      <c r="Q189" s="1297"/>
      <c r="R189" s="1297"/>
      <c r="S189" s="1297"/>
      <c r="T189" s="1297"/>
      <c r="U189" s="1297"/>
      <c r="V189" s="1297"/>
      <c r="W189" s="1297"/>
      <c r="X189" s="1297"/>
      <c r="Y189" s="1297"/>
      <c r="Z189" s="1297"/>
      <c r="AA189" s="1297"/>
      <c r="AB189" s="1297"/>
      <c r="AC189" s="1297"/>
      <c r="AD189" s="1297"/>
      <c r="AE189" s="1297"/>
      <c r="AF189" s="1297"/>
      <c r="AG189" s="1297"/>
      <c r="AH189" s="1297"/>
    </row>
    <row r="190" spans="11:34" x14ac:dyDescent="0.2">
      <c r="K190" s="1297"/>
      <c r="L190" s="1297"/>
      <c r="M190" s="1297"/>
      <c r="N190" s="1297"/>
      <c r="O190" s="1297"/>
      <c r="P190" s="1297"/>
      <c r="Q190" s="1297"/>
      <c r="R190" s="1297"/>
      <c r="S190" s="1297"/>
      <c r="T190" s="1297"/>
      <c r="U190" s="1297"/>
      <c r="V190" s="1297"/>
      <c r="W190" s="1297"/>
      <c r="X190" s="1297"/>
      <c r="Y190" s="1297"/>
      <c r="Z190" s="1297"/>
      <c r="AA190" s="1297"/>
      <c r="AB190" s="1297"/>
      <c r="AC190" s="1297"/>
      <c r="AD190" s="1297"/>
      <c r="AE190" s="1297"/>
      <c r="AF190" s="1297"/>
      <c r="AG190" s="1297"/>
      <c r="AH190" s="1297"/>
    </row>
    <row r="191" spans="11:34" x14ac:dyDescent="0.2">
      <c r="K191" s="1297"/>
      <c r="L191" s="1297"/>
      <c r="M191" s="1297"/>
      <c r="N191" s="1297"/>
      <c r="O191" s="1297"/>
      <c r="P191" s="1297"/>
      <c r="Q191" s="1297"/>
      <c r="R191" s="1297"/>
      <c r="S191" s="1297"/>
      <c r="T191" s="1297"/>
      <c r="U191" s="1297"/>
      <c r="V191" s="1297"/>
      <c r="W191" s="1297"/>
      <c r="X191" s="1297"/>
      <c r="Y191" s="1297"/>
      <c r="Z191" s="1297"/>
      <c r="AA191" s="1297"/>
      <c r="AB191" s="1297"/>
      <c r="AC191" s="1297"/>
      <c r="AD191" s="1297"/>
      <c r="AE191" s="1297"/>
      <c r="AF191" s="1297"/>
      <c r="AG191" s="1297"/>
      <c r="AH191" s="1297"/>
    </row>
    <row r="192" spans="11:34" x14ac:dyDescent="0.2">
      <c r="K192" s="1297"/>
      <c r="L192" s="1297"/>
      <c r="M192" s="1297"/>
      <c r="N192" s="1297"/>
      <c r="O192" s="1297"/>
      <c r="P192" s="1297"/>
      <c r="Q192" s="1297"/>
      <c r="R192" s="1297"/>
      <c r="S192" s="1297"/>
      <c r="T192" s="1297"/>
      <c r="U192" s="1297"/>
      <c r="V192" s="1297"/>
      <c r="W192" s="1297"/>
      <c r="X192" s="1297"/>
      <c r="Y192" s="1297"/>
      <c r="Z192" s="1297"/>
      <c r="AA192" s="1297"/>
      <c r="AB192" s="1297"/>
      <c r="AC192" s="1297"/>
      <c r="AD192" s="1297"/>
      <c r="AE192" s="1297"/>
      <c r="AF192" s="1297"/>
      <c r="AG192" s="1297"/>
      <c r="AH192" s="1297"/>
    </row>
    <row r="193" spans="11:34" x14ac:dyDescent="0.2">
      <c r="K193" s="1297"/>
      <c r="L193" s="1297"/>
      <c r="M193" s="1297"/>
      <c r="N193" s="1297"/>
      <c r="O193" s="1297"/>
      <c r="P193" s="1297"/>
      <c r="Q193" s="1297"/>
      <c r="R193" s="1297"/>
      <c r="S193" s="1297"/>
      <c r="T193" s="1297"/>
      <c r="U193" s="1297"/>
      <c r="V193" s="1297"/>
      <c r="W193" s="1297"/>
      <c r="X193" s="1297"/>
      <c r="Y193" s="1297"/>
      <c r="Z193" s="1297"/>
      <c r="AA193" s="1297"/>
      <c r="AB193" s="1297"/>
      <c r="AC193" s="1297"/>
      <c r="AD193" s="1297"/>
      <c r="AE193" s="1297"/>
      <c r="AF193" s="1297"/>
      <c r="AG193" s="1297"/>
      <c r="AH193" s="1297"/>
    </row>
    <row r="194" spans="11:34" x14ac:dyDescent="0.2">
      <c r="K194" s="1297"/>
      <c r="L194" s="1297"/>
      <c r="M194" s="1297"/>
      <c r="N194" s="1297"/>
      <c r="O194" s="1297"/>
      <c r="P194" s="1297"/>
      <c r="Q194" s="1297"/>
      <c r="R194" s="1297"/>
      <c r="S194" s="1297"/>
      <c r="T194" s="1297"/>
      <c r="U194" s="1297"/>
      <c r="V194" s="1297"/>
      <c r="W194" s="1297"/>
      <c r="X194" s="1297"/>
      <c r="Y194" s="1297"/>
      <c r="Z194" s="1297"/>
      <c r="AA194" s="1297"/>
      <c r="AB194" s="1297"/>
      <c r="AC194" s="1297"/>
      <c r="AD194" s="1297"/>
      <c r="AE194" s="1297"/>
      <c r="AF194" s="1297"/>
      <c r="AG194" s="1297"/>
      <c r="AH194" s="1297"/>
    </row>
    <row r="195" spans="11:34" x14ac:dyDescent="0.2">
      <c r="K195" s="1297"/>
      <c r="L195" s="1297"/>
      <c r="M195" s="1297"/>
      <c r="N195" s="1297"/>
      <c r="O195" s="1297"/>
      <c r="P195" s="1297"/>
      <c r="Q195" s="1297"/>
      <c r="R195" s="1297"/>
      <c r="S195" s="1297"/>
      <c r="T195" s="1297"/>
      <c r="U195" s="1297"/>
      <c r="V195" s="1297"/>
      <c r="W195" s="1297"/>
      <c r="X195" s="1297"/>
      <c r="Y195" s="1297"/>
      <c r="Z195" s="1297"/>
      <c r="AA195" s="1297"/>
      <c r="AB195" s="1297"/>
      <c r="AC195" s="1297"/>
      <c r="AD195" s="1297"/>
      <c r="AE195" s="1297"/>
      <c r="AF195" s="1297"/>
      <c r="AG195" s="1297"/>
      <c r="AH195" s="1297"/>
    </row>
    <row r="196" spans="11:34" x14ac:dyDescent="0.2">
      <c r="K196" s="1297"/>
      <c r="L196" s="1297"/>
      <c r="M196" s="1297"/>
      <c r="N196" s="1297"/>
      <c r="O196" s="1297"/>
      <c r="P196" s="1297"/>
      <c r="Q196" s="1297"/>
      <c r="R196" s="1297"/>
      <c r="S196" s="1297"/>
      <c r="T196" s="1297"/>
      <c r="U196" s="1297"/>
      <c r="V196" s="1297"/>
      <c r="W196" s="1297"/>
      <c r="X196" s="1297"/>
      <c r="Y196" s="1297"/>
      <c r="Z196" s="1297"/>
      <c r="AA196" s="1297"/>
      <c r="AB196" s="1297"/>
      <c r="AC196" s="1297"/>
      <c r="AD196" s="1297"/>
      <c r="AE196" s="1297"/>
      <c r="AF196" s="1297"/>
      <c r="AG196" s="1297"/>
      <c r="AH196" s="1297"/>
    </row>
    <row r="197" spans="11:34" x14ac:dyDescent="0.2">
      <c r="K197" s="1297"/>
      <c r="L197" s="1297"/>
      <c r="M197" s="1297"/>
      <c r="N197" s="1297"/>
      <c r="O197" s="1297"/>
      <c r="P197" s="1297"/>
      <c r="Q197" s="1297"/>
      <c r="R197" s="1297"/>
      <c r="S197" s="1297"/>
      <c r="T197" s="1297"/>
      <c r="U197" s="1297"/>
      <c r="V197" s="1297"/>
      <c r="W197" s="1297"/>
      <c r="X197" s="1297"/>
      <c r="Y197" s="1297"/>
      <c r="Z197" s="1297"/>
      <c r="AA197" s="1297"/>
      <c r="AB197" s="1297"/>
      <c r="AC197" s="1297"/>
      <c r="AD197" s="1297"/>
      <c r="AE197" s="1297"/>
      <c r="AF197" s="1297"/>
      <c r="AG197" s="1297"/>
      <c r="AH197" s="1297"/>
    </row>
    <row r="198" spans="11:34" x14ac:dyDescent="0.2">
      <c r="K198" s="1297"/>
      <c r="L198" s="1297"/>
      <c r="M198" s="1297"/>
      <c r="N198" s="1297"/>
      <c r="O198" s="1297"/>
      <c r="P198" s="1297"/>
      <c r="Q198" s="1297"/>
      <c r="R198" s="1297"/>
      <c r="S198" s="1297"/>
      <c r="T198" s="1297"/>
      <c r="U198" s="1297"/>
      <c r="V198" s="1297"/>
      <c r="W198" s="1297"/>
      <c r="X198" s="1297"/>
      <c r="Y198" s="1297"/>
      <c r="Z198" s="1297"/>
      <c r="AA198" s="1297"/>
      <c r="AB198" s="1297"/>
      <c r="AC198" s="1297"/>
      <c r="AD198" s="1297"/>
      <c r="AE198" s="1297"/>
      <c r="AF198" s="1297"/>
      <c r="AG198" s="1297"/>
      <c r="AH198" s="1297"/>
    </row>
    <row r="199" spans="11:34" x14ac:dyDescent="0.2">
      <c r="K199" s="1297"/>
      <c r="L199" s="1297"/>
      <c r="M199" s="1297"/>
      <c r="N199" s="1297"/>
      <c r="O199" s="1297"/>
      <c r="P199" s="1297"/>
      <c r="Q199" s="1297"/>
      <c r="R199" s="1297"/>
      <c r="S199" s="1297"/>
      <c r="T199" s="1297"/>
      <c r="U199" s="1297"/>
      <c r="V199" s="1297"/>
      <c r="W199" s="1297"/>
      <c r="X199" s="1297"/>
      <c r="Y199" s="1297"/>
      <c r="Z199" s="1297"/>
      <c r="AA199" s="1297"/>
      <c r="AB199" s="1297"/>
      <c r="AC199" s="1297"/>
      <c r="AD199" s="1297"/>
      <c r="AE199" s="1297"/>
      <c r="AF199" s="1297"/>
      <c r="AG199" s="1297"/>
      <c r="AH199" s="1297"/>
    </row>
    <row r="200" spans="11:34" x14ac:dyDescent="0.2">
      <c r="K200" s="1297"/>
      <c r="L200" s="1297"/>
      <c r="M200" s="1297"/>
      <c r="N200" s="1297"/>
      <c r="O200" s="1297"/>
      <c r="P200" s="1297"/>
      <c r="Q200" s="1297"/>
      <c r="R200" s="1297"/>
      <c r="S200" s="1297"/>
      <c r="T200" s="1297"/>
      <c r="U200" s="1297"/>
      <c r="V200" s="1297"/>
      <c r="W200" s="1297"/>
      <c r="X200" s="1297"/>
      <c r="Y200" s="1297"/>
      <c r="Z200" s="1297"/>
      <c r="AA200" s="1297"/>
      <c r="AB200" s="1297"/>
      <c r="AC200" s="1297"/>
      <c r="AD200" s="1297"/>
      <c r="AE200" s="1297"/>
      <c r="AF200" s="1297"/>
      <c r="AG200" s="1297"/>
      <c r="AH200" s="1297"/>
    </row>
    <row r="201" spans="11:34" x14ac:dyDescent="0.2">
      <c r="K201" s="1297"/>
      <c r="L201" s="1297"/>
      <c r="M201" s="1297"/>
      <c r="N201" s="1297"/>
      <c r="O201" s="1297"/>
      <c r="P201" s="1297"/>
      <c r="Q201" s="1297"/>
      <c r="R201" s="1297"/>
      <c r="S201" s="1297"/>
      <c r="T201" s="1297"/>
      <c r="U201" s="1297"/>
      <c r="V201" s="1297"/>
      <c r="W201" s="1297"/>
      <c r="X201" s="1297"/>
      <c r="Y201" s="1297"/>
      <c r="Z201" s="1297"/>
      <c r="AA201" s="1297"/>
      <c r="AB201" s="1297"/>
      <c r="AC201" s="1297"/>
      <c r="AD201" s="1297"/>
      <c r="AE201" s="1297"/>
      <c r="AF201" s="1297"/>
      <c r="AG201" s="1297"/>
      <c r="AH201" s="1297"/>
    </row>
    <row r="202" spans="11:34" x14ac:dyDescent="0.2">
      <c r="K202" s="1297"/>
      <c r="L202" s="1297"/>
      <c r="M202" s="1297"/>
      <c r="N202" s="1297"/>
      <c r="O202" s="1297"/>
      <c r="P202" s="1297"/>
      <c r="Q202" s="1297"/>
      <c r="R202" s="1297"/>
      <c r="S202" s="1297"/>
      <c r="T202" s="1297"/>
      <c r="U202" s="1297"/>
      <c r="V202" s="1297"/>
      <c r="W202" s="1297"/>
      <c r="X202" s="1297"/>
      <c r="Y202" s="1297"/>
      <c r="Z202" s="1297"/>
      <c r="AA202" s="1297"/>
      <c r="AB202" s="1297"/>
      <c r="AC202" s="1297"/>
      <c r="AD202" s="1297"/>
      <c r="AE202" s="1297"/>
      <c r="AF202" s="1297"/>
      <c r="AG202" s="1297"/>
      <c r="AH202" s="1297"/>
    </row>
    <row r="203" spans="11:34" x14ac:dyDescent="0.2">
      <c r="K203" s="1297"/>
      <c r="L203" s="1297"/>
      <c r="M203" s="1297"/>
      <c r="N203" s="1297"/>
      <c r="O203" s="1297"/>
      <c r="P203" s="1297"/>
      <c r="Q203" s="1297"/>
      <c r="R203" s="1297"/>
      <c r="S203" s="1297"/>
      <c r="T203" s="1297"/>
      <c r="U203" s="1297"/>
      <c r="V203" s="1297"/>
      <c r="W203" s="1297"/>
      <c r="X203" s="1297"/>
      <c r="Y203" s="1297"/>
      <c r="Z203" s="1297"/>
      <c r="AA203" s="1297"/>
      <c r="AB203" s="1297"/>
      <c r="AC203" s="1297"/>
      <c r="AD203" s="1297"/>
      <c r="AE203" s="1297"/>
      <c r="AF203" s="1297"/>
      <c r="AG203" s="1297"/>
      <c r="AH203" s="1297"/>
    </row>
    <row r="204" spans="11:34" x14ac:dyDescent="0.2">
      <c r="K204" s="1297"/>
      <c r="L204" s="1297"/>
      <c r="M204" s="1297"/>
      <c r="N204" s="1297"/>
      <c r="O204" s="1297"/>
      <c r="P204" s="1297"/>
      <c r="Q204" s="1297"/>
      <c r="R204" s="1297"/>
      <c r="S204" s="1297"/>
      <c r="T204" s="1297"/>
      <c r="U204" s="1297"/>
      <c r="V204" s="1297"/>
      <c r="W204" s="1297"/>
      <c r="X204" s="1297"/>
      <c r="Y204" s="1297"/>
      <c r="Z204" s="1297"/>
      <c r="AA204" s="1297"/>
      <c r="AB204" s="1297"/>
      <c r="AC204" s="1297"/>
      <c r="AD204" s="1297"/>
      <c r="AE204" s="1297"/>
      <c r="AF204" s="1297"/>
      <c r="AG204" s="1297"/>
      <c r="AH204" s="1297"/>
    </row>
  </sheetData>
  <mergeCells count="128">
    <mergeCell ref="A96:A99"/>
    <mergeCell ref="H96:H99"/>
    <mergeCell ref="I83:I91"/>
    <mergeCell ref="J83:J91"/>
    <mergeCell ref="A83:A91"/>
    <mergeCell ref="D83:D88"/>
    <mergeCell ref="H83:H91"/>
    <mergeCell ref="H92:H95"/>
    <mergeCell ref="A92:A95"/>
    <mergeCell ref="I92:I95"/>
    <mergeCell ref="J92:J95"/>
    <mergeCell ref="B83:B88"/>
    <mergeCell ref="C83:C88"/>
    <mergeCell ref="I96:I99"/>
    <mergeCell ref="J96:J99"/>
    <mergeCell ref="E92:G95"/>
    <mergeCell ref="E96:G99"/>
    <mergeCell ref="E83:G91"/>
    <mergeCell ref="A75:A78"/>
    <mergeCell ref="E75:G78"/>
    <mergeCell ref="H75:H78"/>
    <mergeCell ref="I75:I78"/>
    <mergeCell ref="J75:J78"/>
    <mergeCell ref="A79:A82"/>
    <mergeCell ref="E79:G82"/>
    <mergeCell ref="H79:H82"/>
    <mergeCell ref="I79:I82"/>
    <mergeCell ref="J79:J82"/>
    <mergeCell ref="A8:J8"/>
    <mergeCell ref="B9:F9"/>
    <mergeCell ref="H9:J9"/>
    <mergeCell ref="B10:F10"/>
    <mergeCell ref="H10:J10"/>
    <mergeCell ref="B11:F11"/>
    <mergeCell ref="A71:A74"/>
    <mergeCell ref="E71:G74"/>
    <mergeCell ref="H71:H74"/>
    <mergeCell ref="I71:I74"/>
    <mergeCell ref="J71:J74"/>
    <mergeCell ref="B18:J18"/>
    <mergeCell ref="F22:G22"/>
    <mergeCell ref="I51:I54"/>
    <mergeCell ref="J51:J54"/>
    <mergeCell ref="A55:A58"/>
    <mergeCell ref="E55:G58"/>
    <mergeCell ref="H55:H58"/>
    <mergeCell ref="I55:I58"/>
    <mergeCell ref="J55:J58"/>
    <mergeCell ref="J47:J50"/>
    <mergeCell ref="A14:A16"/>
    <mergeCell ref="B14:D16"/>
    <mergeCell ref="F14:F16"/>
    <mergeCell ref="A1:J1"/>
    <mergeCell ref="A2:A4"/>
    <mergeCell ref="B2:J2"/>
    <mergeCell ref="B3:J3"/>
    <mergeCell ref="B4:J4"/>
    <mergeCell ref="A5:J5"/>
    <mergeCell ref="A6:A7"/>
    <mergeCell ref="B6:D7"/>
    <mergeCell ref="E6:E7"/>
    <mergeCell ref="F6:H7"/>
    <mergeCell ref="G14:G16"/>
    <mergeCell ref="A31:A34"/>
    <mergeCell ref="E23:G26"/>
    <mergeCell ref="H23:H26"/>
    <mergeCell ref="A27:A30"/>
    <mergeCell ref="H11:J11"/>
    <mergeCell ref="B12:F12"/>
    <mergeCell ref="H12:J12"/>
    <mergeCell ref="B13:F13"/>
    <mergeCell ref="H13:J13"/>
    <mergeCell ref="J31:J34"/>
    <mergeCell ref="H27:H30"/>
    <mergeCell ref="I23:I26"/>
    <mergeCell ref="J23:J26"/>
    <mergeCell ref="I27:I30"/>
    <mergeCell ref="H14:J14"/>
    <mergeCell ref="H15:J15"/>
    <mergeCell ref="E14:E16"/>
    <mergeCell ref="A17:J17"/>
    <mergeCell ref="H16:J16"/>
    <mergeCell ref="A18:A20"/>
    <mergeCell ref="J35:J38"/>
    <mergeCell ref="I39:I42"/>
    <mergeCell ref="J27:J30"/>
    <mergeCell ref="I31:I34"/>
    <mergeCell ref="B19:J19"/>
    <mergeCell ref="B20:J20"/>
    <mergeCell ref="E31:G34"/>
    <mergeCell ref="A21:J21"/>
    <mergeCell ref="A35:A38"/>
    <mergeCell ref="A23:A26"/>
    <mergeCell ref="E27:G30"/>
    <mergeCell ref="H31:H34"/>
    <mergeCell ref="I35:I38"/>
    <mergeCell ref="J39:J42"/>
    <mergeCell ref="E35:G38"/>
    <mergeCell ref="H35:H38"/>
    <mergeCell ref="A63:A66"/>
    <mergeCell ref="H63:H66"/>
    <mergeCell ref="I63:I66"/>
    <mergeCell ref="A39:A42"/>
    <mergeCell ref="A47:A50"/>
    <mergeCell ref="E39:G42"/>
    <mergeCell ref="A43:A46"/>
    <mergeCell ref="E63:G66"/>
    <mergeCell ref="A67:A70"/>
    <mergeCell ref="A59:A62"/>
    <mergeCell ref="E47:G50"/>
    <mergeCell ref="E67:G70"/>
    <mergeCell ref="H67:H70"/>
    <mergeCell ref="I43:I46"/>
    <mergeCell ref="A51:A54"/>
    <mergeCell ref="J43:J46"/>
    <mergeCell ref="H39:H42"/>
    <mergeCell ref="I67:I70"/>
    <mergeCell ref="H47:H50"/>
    <mergeCell ref="J67:J70"/>
    <mergeCell ref="I59:I62"/>
    <mergeCell ref="J63:J66"/>
    <mergeCell ref="I47:I50"/>
    <mergeCell ref="E43:G46"/>
    <mergeCell ref="H43:H46"/>
    <mergeCell ref="H59:H62"/>
    <mergeCell ref="E51:G54"/>
    <mergeCell ref="H51:H54"/>
    <mergeCell ref="E59:G62"/>
  </mergeCells>
  <dataValidations count="5">
    <dataValidation type="list" allowBlank="1" showInputMessage="1" showErrorMessage="1" errorTitle="Seleccione un valor de la lista" sqref="J7" xr:uid="{00000000-0002-0000-2D00-000000000000}">
      <formula1>$L$1:$L$2</formula1>
    </dataValidation>
    <dataValidation type="list" allowBlank="1" showInputMessage="1" showErrorMessage="1" errorTitle="Seleccione un valor de la lista" sqref="J6" xr:uid="{00000000-0002-0000-2D00-000001000000}">
      <formula1>$K$1:$K$3</formula1>
    </dataValidation>
    <dataValidation type="list" allowBlank="1" showInputMessage="1" showErrorMessage="1" sqref="J31 J43 J59" xr:uid="{00000000-0002-0000-2D00-000002000000}">
      <formula1>$M$1:$M$4</formula1>
    </dataValidation>
    <dataValidation allowBlank="1" showInputMessage="1" showErrorMessage="1" errorTitle="Seleccionar un valor de la lista" sqref="E23 E27 E31 E35 E39 E43 E59 E47 E51 E55 E71 E75 E79" xr:uid="{00000000-0002-0000-2D00-000003000000}"/>
    <dataValidation type="list" allowBlank="1" showInputMessage="1" showErrorMessage="1" sqref="J55 J79" xr:uid="{00000000-0002-0000-2D00-000004000000}">
      <formula1>$N$1:$N$4</formula1>
    </dataValidation>
  </dataValidations>
  <pageMargins left="0.7" right="0.7" top="0.75" bottom="0.75" header="0.3" footer="0.3"/>
  <pageSetup paperSize="9" orientation="portrait" r:id="rId1"/>
  <drawing r:id="rId2"/>
  <legacyDrawing r:id="rId3"/>
</worksheet>
</file>

<file path=xl/worksheets/sheet4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rgb="FF002060"/>
  </sheetPr>
  <dimension ref="A1:O30"/>
  <sheetViews>
    <sheetView showGridLines="0" workbookViewId="0">
      <selection activeCell="F6" sqref="F6:H7"/>
    </sheetView>
  </sheetViews>
  <sheetFormatPr baseColWidth="10" defaultColWidth="9.140625" defaultRowHeight="12.75" x14ac:dyDescent="0.2"/>
  <cols>
    <col min="1" max="1" width="16" customWidth="1"/>
    <col min="2" max="3" width="11.42578125" customWidth="1"/>
    <col min="4" max="4" width="9.7109375" customWidth="1"/>
    <col min="5" max="5" width="65" customWidth="1"/>
    <col min="6" max="6" width="11.42578125" customWidth="1"/>
    <col min="7" max="7" width="15.42578125" customWidth="1"/>
    <col min="8" max="8" width="13.140625" customWidth="1"/>
    <col min="9" max="9" width="11.42578125" customWidth="1"/>
    <col min="10" max="10" width="16" customWidth="1"/>
    <col min="11" max="256" width="11.42578125" customWidth="1"/>
  </cols>
  <sheetData>
    <row r="1" spans="1:12" x14ac:dyDescent="0.2">
      <c r="A1" s="2359"/>
      <c r="B1" s="2360"/>
      <c r="C1" s="2360"/>
      <c r="D1" s="2360"/>
      <c r="E1" s="2360"/>
      <c r="F1" s="2360"/>
      <c r="G1" s="2360"/>
      <c r="H1" s="2360"/>
      <c r="I1" s="2360"/>
      <c r="J1" s="2361"/>
    </row>
    <row r="2" spans="1:12" ht="30.75" customHeight="1" x14ac:dyDescent="0.2">
      <c r="A2" s="2362"/>
      <c r="B2" s="1641" t="s">
        <v>378</v>
      </c>
      <c r="C2" s="1642"/>
      <c r="D2" s="1642"/>
      <c r="E2" s="1642"/>
      <c r="F2" s="1642"/>
      <c r="G2" s="1642"/>
      <c r="H2" s="1642"/>
      <c r="I2" s="1642"/>
      <c r="J2" s="1643"/>
    </row>
    <row r="3" spans="1:12" ht="28.5" customHeight="1" x14ac:dyDescent="0.2">
      <c r="A3" s="2312"/>
      <c r="B3" s="1765" t="s">
        <v>1455</v>
      </c>
      <c r="C3" s="1766"/>
      <c r="D3" s="1766"/>
      <c r="E3" s="1766"/>
      <c r="F3" s="1766"/>
      <c r="G3" s="1766"/>
      <c r="H3" s="1766"/>
      <c r="I3" s="1766"/>
      <c r="J3" s="1767"/>
    </row>
    <row r="4" spans="1:12" ht="24.75" customHeight="1" x14ac:dyDescent="0.2">
      <c r="A4" s="2313"/>
      <c r="B4" s="1765" t="s">
        <v>380</v>
      </c>
      <c r="C4" s="1766"/>
      <c r="D4" s="1766"/>
      <c r="E4" s="1766"/>
      <c r="F4" s="1766"/>
      <c r="G4" s="1766"/>
      <c r="H4" s="1766"/>
      <c r="I4" s="1766"/>
      <c r="J4" s="1767"/>
    </row>
    <row r="5" spans="1:12" x14ac:dyDescent="0.2">
      <c r="A5" s="1744" t="s">
        <v>381</v>
      </c>
      <c r="B5" s="1745"/>
      <c r="C5" s="1745"/>
      <c r="D5" s="1745"/>
      <c r="E5" s="1745"/>
      <c r="F5" s="1745"/>
      <c r="G5" s="1745"/>
      <c r="H5" s="1745"/>
      <c r="I5" s="1745"/>
      <c r="J5" s="1746"/>
    </row>
    <row r="6" spans="1:12" ht="25.5" x14ac:dyDescent="0.2">
      <c r="A6" s="1645" t="s">
        <v>342</v>
      </c>
      <c r="B6" s="1647" t="s">
        <v>303</v>
      </c>
      <c r="C6" s="1648"/>
      <c r="D6" s="1649"/>
      <c r="E6" s="1653" t="s">
        <v>343</v>
      </c>
      <c r="F6" s="1647" t="s">
        <v>304</v>
      </c>
      <c r="G6" s="1648"/>
      <c r="H6" s="1649"/>
      <c r="I6" s="223" t="s">
        <v>382</v>
      </c>
      <c r="J6" s="224" t="s">
        <v>383</v>
      </c>
    </row>
    <row r="7" spans="1:12" ht="38.25" x14ac:dyDescent="0.2">
      <c r="A7" s="1646"/>
      <c r="B7" s="1650"/>
      <c r="C7" s="1651"/>
      <c r="D7" s="1652"/>
      <c r="E7" s="1654"/>
      <c r="F7" s="1650"/>
      <c r="G7" s="1651"/>
      <c r="H7" s="1652"/>
      <c r="I7" s="221" t="s">
        <v>384</v>
      </c>
      <c r="J7" s="1286" t="s">
        <v>385</v>
      </c>
    </row>
    <row r="8" spans="1:12" x14ac:dyDescent="0.2">
      <c r="A8" s="2233"/>
      <c r="B8" s="2234"/>
      <c r="C8" s="2234"/>
      <c r="D8" s="2234"/>
      <c r="E8" s="2234"/>
      <c r="F8" s="2234"/>
      <c r="G8" s="2234"/>
      <c r="H8" s="2234"/>
      <c r="I8" s="2234"/>
      <c r="J8" s="2235"/>
    </row>
    <row r="9" spans="1:12" ht="88.5" customHeight="1" x14ac:dyDescent="0.2">
      <c r="A9" s="222" t="s">
        <v>386</v>
      </c>
      <c r="B9" s="1578" t="s">
        <v>1571</v>
      </c>
      <c r="C9" s="2185"/>
      <c r="D9" s="2185"/>
      <c r="E9" s="2185"/>
      <c r="F9" s="1579"/>
      <c r="G9" s="223" t="s">
        <v>387</v>
      </c>
      <c r="H9" s="2230" t="s">
        <v>1572</v>
      </c>
      <c r="I9" s="2231"/>
      <c r="J9" s="2232"/>
      <c r="L9" s="1323"/>
    </row>
    <row r="10" spans="1:12" ht="96" customHeight="1" x14ac:dyDescent="0.2">
      <c r="A10" s="222" t="s">
        <v>388</v>
      </c>
      <c r="B10" s="1578" t="s">
        <v>1126</v>
      </c>
      <c r="C10" s="2185"/>
      <c r="D10" s="2185"/>
      <c r="E10" s="2185"/>
      <c r="F10" s="1579"/>
      <c r="G10" s="223" t="s">
        <v>389</v>
      </c>
      <c r="H10" s="2230" t="s">
        <v>1573</v>
      </c>
      <c r="I10" s="2231"/>
      <c r="J10" s="2232"/>
    </row>
    <row r="11" spans="1:12" ht="95.25" customHeight="1" x14ac:dyDescent="0.2">
      <c r="A11" s="220" t="s">
        <v>390</v>
      </c>
      <c r="B11" s="1578" t="s">
        <v>1574</v>
      </c>
      <c r="C11" s="2185"/>
      <c r="D11" s="2185"/>
      <c r="E11" s="2185"/>
      <c r="F11" s="1579"/>
      <c r="G11" s="221" t="s">
        <v>391</v>
      </c>
      <c r="H11" s="1578" t="s">
        <v>1575</v>
      </c>
      <c r="I11" s="2185"/>
      <c r="J11" s="2236"/>
    </row>
    <row r="12" spans="1:12" ht="38.25" x14ac:dyDescent="0.2">
      <c r="A12" s="222" t="s">
        <v>392</v>
      </c>
      <c r="B12" s="1578" t="s">
        <v>1182</v>
      </c>
      <c r="C12" s="2185"/>
      <c r="D12" s="2185"/>
      <c r="E12" s="2185"/>
      <c r="F12" s="1579"/>
      <c r="G12" s="223" t="s">
        <v>393</v>
      </c>
      <c r="H12" s="1578" t="s">
        <v>532</v>
      </c>
      <c r="I12" s="2185"/>
      <c r="J12" s="2236"/>
    </row>
    <row r="13" spans="1:12" ht="51" x14ac:dyDescent="0.2">
      <c r="A13" s="222" t="s">
        <v>394</v>
      </c>
      <c r="B13" s="1578" t="s">
        <v>1576</v>
      </c>
      <c r="C13" s="2185"/>
      <c r="D13" s="2185"/>
      <c r="E13" s="2185"/>
      <c r="F13" s="1579"/>
      <c r="G13" s="223" t="s">
        <v>395</v>
      </c>
      <c r="H13" s="1578" t="s">
        <v>1185</v>
      </c>
      <c r="I13" s="2185"/>
      <c r="J13" s="2236"/>
    </row>
    <row r="14" spans="1:12" ht="15.75" customHeight="1" x14ac:dyDescent="0.2">
      <c r="A14" s="1645" t="s">
        <v>396</v>
      </c>
      <c r="B14" s="2512">
        <v>0.91610000000000003</v>
      </c>
      <c r="C14" s="2513"/>
      <c r="D14" s="2514"/>
      <c r="E14" s="1653" t="s">
        <v>397</v>
      </c>
      <c r="F14" s="2336">
        <v>100</v>
      </c>
      <c r="G14" s="1653" t="s">
        <v>398</v>
      </c>
      <c r="H14" s="1958" t="s">
        <v>823</v>
      </c>
      <c r="I14" s="1959"/>
      <c r="J14" s="1960"/>
    </row>
    <row r="15" spans="1:12" ht="15.75" customHeight="1" x14ac:dyDescent="0.2">
      <c r="A15" s="1763"/>
      <c r="B15" s="2515"/>
      <c r="C15" s="2516"/>
      <c r="D15" s="2517"/>
      <c r="E15" s="1724"/>
      <c r="F15" s="2337"/>
      <c r="G15" s="1724"/>
      <c r="H15" s="1961" t="s">
        <v>1577</v>
      </c>
      <c r="I15" s="1961"/>
      <c r="J15" s="1962"/>
    </row>
    <row r="16" spans="1:12" ht="15.75" customHeight="1" thickBot="1" x14ac:dyDescent="0.25">
      <c r="A16" s="1646"/>
      <c r="B16" s="2518"/>
      <c r="C16" s="2519"/>
      <c r="D16" s="2520"/>
      <c r="E16" s="1654"/>
      <c r="F16" s="2459"/>
      <c r="G16" s="1654"/>
      <c r="H16" s="1963" t="s">
        <v>963</v>
      </c>
      <c r="I16" s="1963"/>
      <c r="J16" s="1964"/>
    </row>
    <row r="17" spans="1:15" ht="10.5" customHeight="1" x14ac:dyDescent="0.2">
      <c r="A17" s="2370"/>
      <c r="B17" s="1659"/>
      <c r="C17" s="1659"/>
      <c r="D17" s="1659"/>
      <c r="E17" s="1659"/>
      <c r="F17" s="1659"/>
      <c r="G17" s="1659"/>
      <c r="H17" s="1659"/>
      <c r="I17" s="1659"/>
      <c r="J17" s="2371"/>
    </row>
    <row r="18" spans="1:15" hidden="1" x14ac:dyDescent="0.2">
      <c r="A18" s="235"/>
      <c r="B18" s="235"/>
      <c r="C18" s="235"/>
      <c r="D18" s="235"/>
      <c r="E18" s="235"/>
      <c r="F18" s="235"/>
      <c r="G18" s="235"/>
      <c r="H18" s="235"/>
      <c r="I18" s="235"/>
      <c r="J18" s="235"/>
    </row>
    <row r="19" spans="1:15" ht="24.95" customHeight="1" x14ac:dyDescent="0.2">
      <c r="A19" s="2372"/>
      <c r="B19" s="1641" t="s">
        <v>378</v>
      </c>
      <c r="C19" s="1642"/>
      <c r="D19" s="1642"/>
      <c r="E19" s="1642"/>
      <c r="F19" s="1642"/>
      <c r="G19" s="1642"/>
      <c r="H19" s="1642"/>
      <c r="I19" s="1642"/>
      <c r="J19" s="1643"/>
    </row>
    <row r="20" spans="1:15" ht="24.95" customHeight="1" x14ac:dyDescent="0.2">
      <c r="A20" s="2373"/>
      <c r="B20" s="1765" t="s">
        <v>1455</v>
      </c>
      <c r="C20" s="1766"/>
      <c r="D20" s="1766"/>
      <c r="E20" s="1766"/>
      <c r="F20" s="1766"/>
      <c r="G20" s="1766"/>
      <c r="H20" s="1766"/>
      <c r="I20" s="1766"/>
      <c r="J20" s="1767"/>
    </row>
    <row r="21" spans="1:15" ht="24.95" customHeight="1" thickBot="1" x14ac:dyDescent="0.25">
      <c r="A21" s="2374"/>
      <c r="B21" s="2375" t="s">
        <v>380</v>
      </c>
      <c r="C21" s="2376"/>
      <c r="D21" s="2376"/>
      <c r="E21" s="2376"/>
      <c r="F21" s="2376"/>
      <c r="G21" s="2376"/>
      <c r="H21" s="2376"/>
      <c r="I21" s="2376"/>
      <c r="J21" s="2377"/>
    </row>
    <row r="22" spans="1:15" ht="13.5" thickBot="1" x14ac:dyDescent="0.25">
      <c r="A22" s="1620" t="s">
        <v>402</v>
      </c>
      <c r="B22" s="1621"/>
      <c r="C22" s="1621"/>
      <c r="D22" s="1621"/>
      <c r="E22" s="1621"/>
      <c r="F22" s="1621"/>
      <c r="G22" s="1621"/>
      <c r="H22" s="1621"/>
      <c r="I22" s="1621"/>
      <c r="J22" s="1622"/>
    </row>
    <row r="23" spans="1:15" ht="25.5" x14ac:dyDescent="0.2">
      <c r="A23" s="222" t="s">
        <v>403</v>
      </c>
      <c r="B23" s="227" t="s">
        <v>397</v>
      </c>
      <c r="C23" s="227" t="s">
        <v>404</v>
      </c>
      <c r="D23" s="223" t="s">
        <v>405</v>
      </c>
      <c r="E23" s="223" t="s">
        <v>406</v>
      </c>
      <c r="F23" s="2314" t="s">
        <v>407</v>
      </c>
      <c r="G23" s="2315"/>
      <c r="H23" s="223" t="s">
        <v>665</v>
      </c>
      <c r="I23" s="223" t="s">
        <v>666</v>
      </c>
      <c r="J23" s="228" t="s">
        <v>667</v>
      </c>
    </row>
    <row r="24" spans="1:15" ht="138.75" customHeight="1" x14ac:dyDescent="0.2">
      <c r="A24" s="279">
        <v>2015</v>
      </c>
      <c r="B24" s="1001">
        <v>1</v>
      </c>
      <c r="C24" s="1412">
        <v>0.91610000000000003</v>
      </c>
      <c r="D24" s="460">
        <v>0.91610000000000003</v>
      </c>
      <c r="E24" s="238" t="s">
        <v>1578</v>
      </c>
      <c r="F24" s="2230" t="s">
        <v>1579</v>
      </c>
      <c r="G24" s="2511"/>
      <c r="H24" s="353" t="s">
        <v>1580</v>
      </c>
      <c r="I24" s="232"/>
      <c r="J24" s="132"/>
    </row>
    <row r="25" spans="1:15" ht="165.75" x14ac:dyDescent="0.2">
      <c r="A25" s="279">
        <v>2016</v>
      </c>
      <c r="B25" s="1001">
        <v>1</v>
      </c>
      <c r="C25" s="463">
        <v>0.67312348668280875</v>
      </c>
      <c r="D25" s="460">
        <f>+C25/B25</f>
        <v>0.67312348668280875</v>
      </c>
      <c r="E25" s="916" t="s">
        <v>1581</v>
      </c>
      <c r="F25" s="2523" t="s">
        <v>1582</v>
      </c>
      <c r="G25" s="2524"/>
      <c r="H25" s="353" t="s">
        <v>1580</v>
      </c>
      <c r="I25" s="232">
        <v>42734</v>
      </c>
      <c r="J25" s="132"/>
      <c r="O25">
        <f>640+57+6+52</f>
        <v>755</v>
      </c>
    </row>
    <row r="26" spans="1:15" ht="244.5" customHeight="1" x14ac:dyDescent="0.2">
      <c r="A26" s="279">
        <v>2017</v>
      </c>
      <c r="B26" s="1001">
        <v>1</v>
      </c>
      <c r="C26" s="691">
        <v>0.98799999999999999</v>
      </c>
      <c r="D26" s="460">
        <f>+C26/B26</f>
        <v>0.98799999999999999</v>
      </c>
      <c r="E26" s="916" t="s">
        <v>1583</v>
      </c>
      <c r="F26" s="2230" t="s">
        <v>1584</v>
      </c>
      <c r="G26" s="2511"/>
      <c r="H26" s="353" t="s">
        <v>1580</v>
      </c>
      <c r="I26" s="232">
        <v>43099</v>
      </c>
      <c r="J26" s="132"/>
    </row>
    <row r="27" spans="1:15" ht="33" customHeight="1" x14ac:dyDescent="0.2">
      <c r="A27" s="132">
        <v>2018</v>
      </c>
      <c r="B27" s="874"/>
      <c r="C27" s="874"/>
      <c r="D27" s="874"/>
      <c r="E27" s="874"/>
      <c r="F27" s="2521"/>
      <c r="G27" s="2522"/>
      <c r="H27" s="874"/>
      <c r="I27" s="874"/>
      <c r="J27" s="874"/>
    </row>
    <row r="28" spans="1:15" ht="331.5" x14ac:dyDescent="0.2">
      <c r="A28" s="132">
        <v>2019</v>
      </c>
      <c r="B28" s="135">
        <v>1</v>
      </c>
      <c r="C28" s="581">
        <v>1</v>
      </c>
      <c r="D28" s="135">
        <v>0.41</v>
      </c>
      <c r="E28" s="1058" t="s">
        <v>1585</v>
      </c>
      <c r="F28" s="1750"/>
      <c r="G28" s="1751"/>
      <c r="H28" s="132" t="s">
        <v>1586</v>
      </c>
      <c r="I28" s="132" t="s">
        <v>1587</v>
      </c>
      <c r="J28" s="132"/>
    </row>
    <row r="29" spans="1:15" x14ac:dyDescent="0.2">
      <c r="A29" s="1482" t="s">
        <v>1588</v>
      </c>
      <c r="B29" s="1482"/>
      <c r="C29" s="1482"/>
      <c r="D29" s="1482"/>
      <c r="E29" s="1482"/>
      <c r="F29" s="1482"/>
      <c r="G29" s="1482"/>
      <c r="H29" s="1482"/>
      <c r="I29" s="1482"/>
      <c r="J29" s="1482"/>
    </row>
    <row r="30" spans="1:15" x14ac:dyDescent="0.2">
      <c r="A30" s="235"/>
      <c r="B30" s="235"/>
      <c r="C30" s="235"/>
      <c r="D30" s="235"/>
      <c r="E30" s="235"/>
      <c r="F30" s="235"/>
      <c r="G30" s="235"/>
      <c r="H30" s="235"/>
      <c r="I30" s="235"/>
      <c r="J30" s="235"/>
    </row>
  </sheetData>
  <mergeCells count="42">
    <mergeCell ref="F27:G27"/>
    <mergeCell ref="F28:G28"/>
    <mergeCell ref="F23:G23"/>
    <mergeCell ref="F24:G24"/>
    <mergeCell ref="F25:G25"/>
    <mergeCell ref="B13:F13"/>
    <mergeCell ref="H13:J13"/>
    <mergeCell ref="A22:J22"/>
    <mergeCell ref="A14:A16"/>
    <mergeCell ref="B14:D16"/>
    <mergeCell ref="E14:E16"/>
    <mergeCell ref="F14:F16"/>
    <mergeCell ref="G14:G16"/>
    <mergeCell ref="H14:J14"/>
    <mergeCell ref="H15:J15"/>
    <mergeCell ref="H16:J16"/>
    <mergeCell ref="A17:J17"/>
    <mergeCell ref="A19:A21"/>
    <mergeCell ref="B19:J19"/>
    <mergeCell ref="B20:J20"/>
    <mergeCell ref="B21:J21"/>
    <mergeCell ref="H11:J11"/>
    <mergeCell ref="B12:F12"/>
    <mergeCell ref="H12:J12"/>
    <mergeCell ref="B10:F10"/>
    <mergeCell ref="H10:J10"/>
    <mergeCell ref="A29:J29"/>
    <mergeCell ref="F26:G26"/>
    <mergeCell ref="A1:J1"/>
    <mergeCell ref="A2:A4"/>
    <mergeCell ref="B2:J2"/>
    <mergeCell ref="B3:J3"/>
    <mergeCell ref="B4:J4"/>
    <mergeCell ref="A5:J5"/>
    <mergeCell ref="A6:A7"/>
    <mergeCell ref="B6:D7"/>
    <mergeCell ref="E6:E7"/>
    <mergeCell ref="F6:H7"/>
    <mergeCell ref="A8:J8"/>
    <mergeCell ref="B9:F9"/>
    <mergeCell ref="H9:J9"/>
    <mergeCell ref="B11:F11"/>
  </mergeCells>
  <dataValidations count="3">
    <dataValidation type="list" allowBlank="1" showInputMessage="1" showErrorMessage="1" errorTitle="Seleccione un valor de la lista" sqref="J6" xr:uid="{00000000-0002-0000-2E00-000000000000}">
      <formula1>$K$1:$K$3</formula1>
    </dataValidation>
    <dataValidation type="list" allowBlank="1" showInputMessage="1" showErrorMessage="1" sqref="J24:J26" xr:uid="{00000000-0002-0000-2E00-000001000000}">
      <formula1>$M$1:$M$4</formula1>
    </dataValidation>
    <dataValidation allowBlank="1" showInputMessage="1" showErrorMessage="1" errorTitle="Seleccionar un valor de la lista" sqref="E24:E26" xr:uid="{00000000-0002-0000-2E00-000002000000}"/>
  </dataValidations>
  <pageMargins left="0.7" right="0.7" top="0.75" bottom="0.75" header="0.3" footer="0.3"/>
  <drawing r:id="rId1"/>
  <legacyDrawing r:id="rId2"/>
</worksheet>
</file>

<file path=xl/worksheets/sheet4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rgb="FFFF33CC"/>
  </sheetPr>
  <dimension ref="A1:R28"/>
  <sheetViews>
    <sheetView showGridLines="0" topLeftCell="A2" zoomScale="95" zoomScaleNormal="95" zoomScaleSheetLayoutView="80" workbookViewId="0">
      <selection activeCell="F6" sqref="F6:H7"/>
    </sheetView>
  </sheetViews>
  <sheetFormatPr baseColWidth="10" defaultColWidth="11.42578125" defaultRowHeight="12.75" x14ac:dyDescent="0.2"/>
  <cols>
    <col min="1" max="1" width="9.5703125" style="386" customWidth="1"/>
    <col min="2" max="2" width="7.42578125" style="386" customWidth="1"/>
    <col min="3" max="3" width="10" style="386" customWidth="1"/>
    <col min="4" max="4" width="10.28515625" style="386" customWidth="1"/>
    <col min="5" max="5" width="81.5703125" style="386" customWidth="1"/>
    <col min="6" max="6" width="11.42578125" style="386" customWidth="1"/>
    <col min="7" max="7" width="12.140625" style="386" customWidth="1"/>
    <col min="8" max="8" width="15.5703125" style="386" customWidth="1"/>
    <col min="9" max="10" width="13.5703125" style="386" customWidth="1"/>
    <col min="11" max="13" width="11.42578125" style="386" hidden="1" customWidth="1"/>
    <col min="14" max="16384" width="11.42578125" style="386"/>
  </cols>
  <sheetData>
    <row r="1" spans="1:18" s="280" customFormat="1" ht="14.25" x14ac:dyDescent="0.2">
      <c r="A1" s="1508"/>
      <c r="B1" s="1509"/>
      <c r="C1" s="1509"/>
      <c r="D1" s="1509"/>
      <c r="E1" s="1509"/>
      <c r="F1" s="1509"/>
      <c r="G1" s="1509"/>
      <c r="H1" s="1509"/>
      <c r="I1" s="1509"/>
      <c r="J1" s="1510"/>
      <c r="K1" s="317"/>
      <c r="L1" s="317"/>
      <c r="M1" s="317"/>
    </row>
    <row r="2" spans="1:18" s="280" customFormat="1" ht="24" customHeight="1" x14ac:dyDescent="0.2">
      <c r="A2" s="1511"/>
      <c r="B2" s="1514" t="s">
        <v>378</v>
      </c>
      <c r="C2" s="1515"/>
      <c r="D2" s="1515"/>
      <c r="E2" s="1515"/>
      <c r="F2" s="1515"/>
      <c r="G2" s="1515"/>
      <c r="H2" s="1515"/>
      <c r="I2" s="1515"/>
      <c r="J2" s="1516"/>
      <c r="K2" s="317"/>
      <c r="L2" s="317"/>
      <c r="M2" s="317"/>
      <c r="P2"/>
      <c r="Q2"/>
    </row>
    <row r="3" spans="1:18" s="280" customFormat="1" ht="24" customHeight="1" x14ac:dyDescent="0.2">
      <c r="A3" s="1512"/>
      <c r="B3" s="1517" t="s">
        <v>1455</v>
      </c>
      <c r="C3" s="1518"/>
      <c r="D3" s="1518"/>
      <c r="E3" s="1518"/>
      <c r="F3" s="1518"/>
      <c r="G3" s="1518"/>
      <c r="H3" s="1518"/>
      <c r="I3" s="1518"/>
      <c r="J3" s="1519"/>
      <c r="K3" s="317"/>
      <c r="L3" s="317"/>
      <c r="M3" s="317"/>
      <c r="P3"/>
      <c r="Q3"/>
    </row>
    <row r="4" spans="1:18" s="280" customFormat="1" ht="24" customHeight="1" x14ac:dyDescent="0.2">
      <c r="A4" s="1513"/>
      <c r="B4" s="1517" t="s">
        <v>380</v>
      </c>
      <c r="C4" s="1518"/>
      <c r="D4" s="1518"/>
      <c r="E4" s="1518"/>
      <c r="F4" s="1518"/>
      <c r="G4" s="1518"/>
      <c r="H4" s="1518"/>
      <c r="I4" s="1518"/>
      <c r="J4" s="1519"/>
      <c r="M4" s="317"/>
      <c r="P4"/>
      <c r="Q4"/>
    </row>
    <row r="5" spans="1:18" s="280" customFormat="1" ht="18.75" customHeight="1" x14ac:dyDescent="0.2">
      <c r="A5" s="1520" t="s">
        <v>381</v>
      </c>
      <c r="B5" s="1521"/>
      <c r="C5" s="1521"/>
      <c r="D5" s="1521"/>
      <c r="E5" s="1521"/>
      <c r="F5" s="1521"/>
      <c r="G5" s="1521"/>
      <c r="H5" s="1521"/>
      <c r="I5" s="1521"/>
      <c r="J5" s="1522"/>
    </row>
    <row r="6" spans="1:18" ht="50.25" customHeight="1" x14ac:dyDescent="0.2">
      <c r="A6" s="1523" t="s">
        <v>342</v>
      </c>
      <c r="B6" s="1525" t="s">
        <v>307</v>
      </c>
      <c r="C6" s="1526"/>
      <c r="D6" s="1527"/>
      <c r="E6" s="1531" t="s">
        <v>343</v>
      </c>
      <c r="F6" s="1525" t="s">
        <v>1589</v>
      </c>
      <c r="G6" s="1526"/>
      <c r="H6" s="1527"/>
      <c r="I6" s="322" t="s">
        <v>382</v>
      </c>
      <c r="J6" s="385" t="s">
        <v>383</v>
      </c>
    </row>
    <row r="7" spans="1:18" ht="53.25" customHeight="1" x14ac:dyDescent="0.2">
      <c r="A7" s="1524"/>
      <c r="B7" s="1528"/>
      <c r="C7" s="1529"/>
      <c r="D7" s="1530"/>
      <c r="E7" s="1532"/>
      <c r="F7" s="1528"/>
      <c r="G7" s="1529"/>
      <c r="H7" s="1530"/>
      <c r="I7" s="387" t="s">
        <v>384</v>
      </c>
      <c r="J7" s="388" t="s">
        <v>385</v>
      </c>
    </row>
    <row r="8" spans="1:18" ht="24.75" customHeight="1" x14ac:dyDescent="0.2">
      <c r="A8" s="1533"/>
      <c r="B8" s="1534"/>
      <c r="C8" s="1534"/>
      <c r="D8" s="1534"/>
      <c r="E8" s="1534"/>
      <c r="F8" s="1534"/>
      <c r="G8" s="1534"/>
      <c r="H8" s="1534"/>
      <c r="I8" s="1534"/>
      <c r="J8" s="1535"/>
    </row>
    <row r="9" spans="1:18" ht="59.25" customHeight="1" x14ac:dyDescent="0.2">
      <c r="A9" s="321" t="s">
        <v>386</v>
      </c>
      <c r="B9" s="1502" t="s">
        <v>1590</v>
      </c>
      <c r="C9" s="1503"/>
      <c r="D9" s="1503"/>
      <c r="E9" s="1503"/>
      <c r="F9" s="1504"/>
      <c r="G9" s="322" t="s">
        <v>387</v>
      </c>
      <c r="H9" s="1505" t="s">
        <v>1591</v>
      </c>
      <c r="I9" s="1506"/>
      <c r="J9" s="1507"/>
    </row>
    <row r="10" spans="1:18" ht="96" customHeight="1" x14ac:dyDescent="0.2">
      <c r="A10" s="321" t="s">
        <v>388</v>
      </c>
      <c r="B10" s="1502" t="s">
        <v>1592</v>
      </c>
      <c r="C10" s="1503"/>
      <c r="D10" s="1503"/>
      <c r="E10" s="1503"/>
      <c r="F10" s="1504"/>
      <c r="G10" s="322" t="s">
        <v>389</v>
      </c>
      <c r="H10" s="1505" t="s">
        <v>1593</v>
      </c>
      <c r="I10" s="1506"/>
      <c r="J10" s="1507"/>
    </row>
    <row r="11" spans="1:18" ht="72" customHeight="1" x14ac:dyDescent="0.2">
      <c r="A11" s="389" t="s">
        <v>390</v>
      </c>
      <c r="B11" s="1502" t="s">
        <v>1594</v>
      </c>
      <c r="C11" s="1503"/>
      <c r="D11" s="1503"/>
      <c r="E11" s="1503"/>
      <c r="F11" s="1504"/>
      <c r="G11" s="387" t="s">
        <v>391</v>
      </c>
      <c r="H11" s="1502" t="s">
        <v>1595</v>
      </c>
      <c r="I11" s="1503"/>
      <c r="J11" s="1536"/>
    </row>
    <row r="12" spans="1:18" ht="44.25" customHeight="1" x14ac:dyDescent="0.2">
      <c r="A12" s="321" t="s">
        <v>392</v>
      </c>
      <c r="B12" s="1502" t="s">
        <v>1182</v>
      </c>
      <c r="C12" s="1503"/>
      <c r="D12" s="1503"/>
      <c r="E12" s="1503"/>
      <c r="F12" s="1504"/>
      <c r="G12" s="322" t="s">
        <v>393</v>
      </c>
      <c r="H12" s="1502" t="s">
        <v>34</v>
      </c>
      <c r="I12" s="1503"/>
      <c r="J12" s="1536"/>
    </row>
    <row r="13" spans="1:18" ht="69" customHeight="1" x14ac:dyDescent="0.2">
      <c r="A13" s="321" t="s">
        <v>394</v>
      </c>
      <c r="B13" s="1502" t="s">
        <v>1596</v>
      </c>
      <c r="C13" s="1503"/>
      <c r="D13" s="1503"/>
      <c r="E13" s="1503"/>
      <c r="F13" s="1504"/>
      <c r="G13" s="322" t="s">
        <v>395</v>
      </c>
      <c r="H13" s="1502" t="s">
        <v>1597</v>
      </c>
      <c r="I13" s="1503"/>
      <c r="J13" s="1536"/>
    </row>
    <row r="14" spans="1:18" s="280" customFormat="1" ht="27" customHeight="1" x14ac:dyDescent="0.2">
      <c r="A14" s="1523" t="s">
        <v>396</v>
      </c>
      <c r="B14" s="1538" t="s">
        <v>866</v>
      </c>
      <c r="C14" s="1539"/>
      <c r="D14" s="1540"/>
      <c r="E14" s="1531" t="s">
        <v>397</v>
      </c>
      <c r="F14" s="1548">
        <v>1</v>
      </c>
      <c r="G14" s="1531" t="s">
        <v>398</v>
      </c>
      <c r="H14" s="1958" t="s">
        <v>662</v>
      </c>
      <c r="I14" s="1959"/>
      <c r="J14" s="1960"/>
      <c r="P14" s="323"/>
      <c r="Q14" s="323"/>
      <c r="R14" s="323"/>
    </row>
    <row r="15" spans="1:18" s="280" customFormat="1" ht="27.75" customHeight="1" x14ac:dyDescent="0.2">
      <c r="A15" s="1537"/>
      <c r="B15" s="1541"/>
      <c r="C15" s="1542"/>
      <c r="D15" s="1543"/>
      <c r="E15" s="1547"/>
      <c r="F15" s="1549"/>
      <c r="G15" s="1547"/>
      <c r="H15" s="1961" t="s">
        <v>1598</v>
      </c>
      <c r="I15" s="1961"/>
      <c r="J15" s="1962"/>
      <c r="P15" s="323"/>
      <c r="Q15" s="323"/>
      <c r="R15" s="323"/>
    </row>
    <row r="16" spans="1:18" s="280" customFormat="1" ht="27" customHeight="1" thickBot="1" x14ac:dyDescent="0.25">
      <c r="A16" s="1524"/>
      <c r="B16" s="1544"/>
      <c r="C16" s="1545"/>
      <c r="D16" s="1546"/>
      <c r="E16" s="1532"/>
      <c r="F16" s="1550"/>
      <c r="G16" s="1532"/>
      <c r="H16" s="1963" t="s">
        <v>664</v>
      </c>
      <c r="I16" s="1963"/>
      <c r="J16" s="1964"/>
      <c r="P16" s="323"/>
      <c r="Q16" s="323"/>
      <c r="R16" s="323"/>
    </row>
    <row r="17" spans="1:10" s="280" customFormat="1" x14ac:dyDescent="0.2">
      <c r="A17" s="1561"/>
      <c r="B17" s="1562"/>
      <c r="C17" s="1562"/>
      <c r="D17" s="1562"/>
      <c r="E17" s="1562"/>
      <c r="F17" s="1562"/>
      <c r="G17" s="1562"/>
      <c r="H17" s="1562"/>
      <c r="I17" s="1562"/>
      <c r="J17" s="1563"/>
    </row>
    <row r="18" spans="1:10" s="280" customFormat="1" ht="23.45" customHeight="1" x14ac:dyDescent="0.2">
      <c r="A18" s="1564"/>
      <c r="B18" s="1514" t="s">
        <v>378</v>
      </c>
      <c r="C18" s="1515"/>
      <c r="D18" s="1515"/>
      <c r="E18" s="1515"/>
      <c r="F18" s="1515"/>
      <c r="G18" s="1515"/>
      <c r="H18" s="1515"/>
      <c r="I18" s="1515"/>
      <c r="J18" s="1516"/>
    </row>
    <row r="19" spans="1:10" s="280" customFormat="1" ht="23.45" customHeight="1" x14ac:dyDescent="0.2">
      <c r="A19" s="1565"/>
      <c r="B19" s="1517" t="s">
        <v>1599</v>
      </c>
      <c r="C19" s="1518"/>
      <c r="D19" s="1518"/>
      <c r="E19" s="1518"/>
      <c r="F19" s="1518"/>
      <c r="G19" s="1518"/>
      <c r="H19" s="1518"/>
      <c r="I19" s="1518"/>
      <c r="J19" s="1519"/>
    </row>
    <row r="20" spans="1:10" s="280" customFormat="1" ht="23.45" customHeight="1" thickBot="1" x14ac:dyDescent="0.25">
      <c r="A20" s="1566"/>
      <c r="B20" s="1567" t="s">
        <v>380</v>
      </c>
      <c r="C20" s="1568"/>
      <c r="D20" s="1568"/>
      <c r="E20" s="1568"/>
      <c r="F20" s="1568"/>
      <c r="G20" s="1568"/>
      <c r="H20" s="1568"/>
      <c r="I20" s="1568"/>
      <c r="J20" s="1569"/>
    </row>
    <row r="21" spans="1:10" s="280" customFormat="1" ht="13.5" thickBot="1" x14ac:dyDescent="0.25">
      <c r="A21" s="1570" t="s">
        <v>402</v>
      </c>
      <c r="B21" s="1571"/>
      <c r="C21" s="1571"/>
      <c r="D21" s="1571"/>
      <c r="E21" s="1571"/>
      <c r="F21" s="1571"/>
      <c r="G21" s="1571"/>
      <c r="H21" s="1571"/>
      <c r="I21" s="1571"/>
      <c r="J21" s="1572"/>
    </row>
    <row r="22" spans="1:10" ht="42.75" customHeight="1" x14ac:dyDescent="0.2">
      <c r="A22" s="321" t="s">
        <v>168</v>
      </c>
      <c r="B22" s="390" t="s">
        <v>397</v>
      </c>
      <c r="C22" s="390" t="s">
        <v>1600</v>
      </c>
      <c r="D22" s="322" t="s">
        <v>405</v>
      </c>
      <c r="E22" s="322" t="s">
        <v>406</v>
      </c>
      <c r="F22" s="2538" t="s">
        <v>407</v>
      </c>
      <c r="G22" s="2539"/>
      <c r="H22" s="322" t="s">
        <v>665</v>
      </c>
      <c r="I22" s="322" t="s">
        <v>666</v>
      </c>
      <c r="J22" s="391" t="s">
        <v>667</v>
      </c>
    </row>
    <row r="23" spans="1:10" ht="405" customHeight="1" x14ac:dyDescent="0.2">
      <c r="A23" s="2529">
        <v>2016</v>
      </c>
      <c r="B23" s="1548">
        <v>1</v>
      </c>
      <c r="C23" s="2540">
        <v>1</v>
      </c>
      <c r="D23" s="2542">
        <v>0.93</v>
      </c>
      <c r="E23" s="2536" t="s">
        <v>1601</v>
      </c>
      <c r="F23" s="2535" t="s">
        <v>1602</v>
      </c>
      <c r="G23" s="2410"/>
      <c r="H23" s="2525" t="s">
        <v>1603</v>
      </c>
      <c r="I23" s="2527">
        <v>42916</v>
      </c>
      <c r="J23" s="2525" t="s">
        <v>1604</v>
      </c>
    </row>
    <row r="24" spans="1:10" ht="409.6" customHeight="1" x14ac:dyDescent="0.2">
      <c r="A24" s="2530"/>
      <c r="B24" s="1550"/>
      <c r="C24" s="2541"/>
      <c r="D24" s="2543"/>
      <c r="E24" s="2537"/>
      <c r="F24" s="2414"/>
      <c r="G24" s="2263"/>
      <c r="H24" s="2526"/>
      <c r="I24" s="2528"/>
      <c r="J24" s="2526"/>
    </row>
    <row r="25" spans="1:10" ht="399.75" customHeight="1" x14ac:dyDescent="0.2">
      <c r="A25" s="2529">
        <v>2017</v>
      </c>
      <c r="B25" s="1548">
        <v>1</v>
      </c>
      <c r="C25" s="2531">
        <v>1</v>
      </c>
      <c r="D25" s="1548">
        <v>0.98</v>
      </c>
      <c r="E25" s="2533" t="s">
        <v>1605</v>
      </c>
      <c r="F25" s="2535" t="s">
        <v>1606</v>
      </c>
      <c r="G25" s="2410"/>
      <c r="H25" s="2525" t="s">
        <v>1603</v>
      </c>
      <c r="I25" s="2527">
        <v>43220</v>
      </c>
      <c r="J25" s="2525" t="s">
        <v>1604</v>
      </c>
    </row>
    <row r="26" spans="1:10" ht="409.5" customHeight="1" x14ac:dyDescent="0.2">
      <c r="A26" s="2530"/>
      <c r="B26" s="1550"/>
      <c r="C26" s="2532"/>
      <c r="D26" s="1550"/>
      <c r="E26" s="2534"/>
      <c r="F26" s="2414"/>
      <c r="G26" s="2263"/>
      <c r="H26" s="2526"/>
      <c r="I26" s="2528"/>
      <c r="J26" s="2526"/>
    </row>
    <row r="27" spans="1:10" ht="409.5" customHeight="1" x14ac:dyDescent="0.2">
      <c r="A27" s="353">
        <v>2018</v>
      </c>
      <c r="B27" s="350">
        <v>1</v>
      </c>
      <c r="C27" s="867">
        <v>1</v>
      </c>
      <c r="D27" s="350">
        <v>0.98</v>
      </c>
      <c r="E27" s="917" t="s">
        <v>1607</v>
      </c>
      <c r="F27" s="1502" t="s">
        <v>1608</v>
      </c>
      <c r="G27" s="1504"/>
      <c r="H27" s="353" t="s">
        <v>1603</v>
      </c>
      <c r="I27" s="392">
        <v>43677</v>
      </c>
      <c r="J27" s="353" t="s">
        <v>1604</v>
      </c>
    </row>
    <row r="28" spans="1:10" ht="409.5" customHeight="1" x14ac:dyDescent="0.2">
      <c r="A28" s="353">
        <v>2019</v>
      </c>
      <c r="B28" s="350">
        <v>1</v>
      </c>
      <c r="C28" s="867">
        <v>1</v>
      </c>
      <c r="D28" s="350">
        <v>0.98</v>
      </c>
      <c r="E28" s="353" t="s">
        <v>1609</v>
      </c>
      <c r="F28" s="1502" t="s">
        <v>1610</v>
      </c>
      <c r="G28" s="1504"/>
      <c r="H28" s="1413" t="s">
        <v>1603</v>
      </c>
      <c r="I28" s="392">
        <v>43951</v>
      </c>
      <c r="J28" s="353"/>
    </row>
  </sheetData>
  <mergeCells count="56">
    <mergeCell ref="F28:G28"/>
    <mergeCell ref="A23:A24"/>
    <mergeCell ref="C23:C24"/>
    <mergeCell ref="D23:D24"/>
    <mergeCell ref="B23:B24"/>
    <mergeCell ref="F23:G24"/>
    <mergeCell ref="F27:G27"/>
    <mergeCell ref="H23:H24"/>
    <mergeCell ref="E23:E24"/>
    <mergeCell ref="F22:G22"/>
    <mergeCell ref="A17:J17"/>
    <mergeCell ref="A18:A20"/>
    <mergeCell ref="B18:J18"/>
    <mergeCell ref="B19:J19"/>
    <mergeCell ref="B20:J20"/>
    <mergeCell ref="A21:J21"/>
    <mergeCell ref="I23:I24"/>
    <mergeCell ref="J23:J24"/>
    <mergeCell ref="B13:F13"/>
    <mergeCell ref="H13:J13"/>
    <mergeCell ref="A14:A16"/>
    <mergeCell ref="B14:D16"/>
    <mergeCell ref="E14:E16"/>
    <mergeCell ref="F14:F16"/>
    <mergeCell ref="G14:G16"/>
    <mergeCell ref="H14:J14"/>
    <mergeCell ref="H15:J15"/>
    <mergeCell ref="H16:J16"/>
    <mergeCell ref="B10:F10"/>
    <mergeCell ref="H10:J10"/>
    <mergeCell ref="B11:F11"/>
    <mergeCell ref="H11:J11"/>
    <mergeCell ref="B12:F12"/>
    <mergeCell ref="H12:J12"/>
    <mergeCell ref="B9:F9"/>
    <mergeCell ref="H9:J9"/>
    <mergeCell ref="A1:J1"/>
    <mergeCell ref="A2:A4"/>
    <mergeCell ref="B2:J2"/>
    <mergeCell ref="B3:J3"/>
    <mergeCell ref="B4:J4"/>
    <mergeCell ref="A5:J5"/>
    <mergeCell ref="A6:A7"/>
    <mergeCell ref="B6:D7"/>
    <mergeCell ref="E6:E7"/>
    <mergeCell ref="F6:H7"/>
    <mergeCell ref="A8:J8"/>
    <mergeCell ref="H25:H26"/>
    <mergeCell ref="I25:I26"/>
    <mergeCell ref="J25:J26"/>
    <mergeCell ref="A25:A26"/>
    <mergeCell ref="B25:B26"/>
    <mergeCell ref="C25:C26"/>
    <mergeCell ref="D25:D26"/>
    <mergeCell ref="E25:E26"/>
    <mergeCell ref="F25:G26"/>
  </mergeCells>
  <dataValidations count="4">
    <dataValidation type="list" allowBlank="1" showInputMessage="1" showErrorMessage="1" errorTitle="Seleccione un valor de la lista" sqref="J6" xr:uid="{00000000-0002-0000-2F00-000000000000}">
      <formula1>$K$1:$K$3</formula1>
    </dataValidation>
    <dataValidation type="list" allowBlank="1" showInputMessage="1" showErrorMessage="1" errorTitle="Seleccione un valor de la lista" sqref="J7" xr:uid="{00000000-0002-0000-2F00-000001000000}">
      <formula1>$L$1:$L$2</formula1>
    </dataValidation>
    <dataValidation type="list" allowBlank="1" showInputMessage="1" showErrorMessage="1" sqref="J23 J25" xr:uid="{00000000-0002-0000-2F00-000002000000}">
      <formula1>$M$1:$M$4</formula1>
    </dataValidation>
    <dataValidation allowBlank="1" showInputMessage="1" showErrorMessage="1" errorTitle="Seleccionar un valor de la lista" sqref="E23 E25" xr:uid="{00000000-0002-0000-2F00-000003000000}"/>
  </dataValidations>
  <pageMargins left="0.59055118110236227" right="0.59055118110236227" top="0.59055118110236227" bottom="0.59055118110236227" header="0.31496062992125984" footer="0.31496062992125984"/>
  <pageSetup scale="75" orientation="landscape" r:id="rId1"/>
  <headerFooter alignWithMargins="0"/>
  <rowBreaks count="1" manualBreakCount="1">
    <brk id="16" max="16383" man="1"/>
  </rowBreaks>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
  <sheetViews>
    <sheetView workbookViewId="0">
      <selection activeCell="H26" sqref="H26"/>
    </sheetView>
  </sheetViews>
  <sheetFormatPr baseColWidth="10" defaultColWidth="9.140625" defaultRowHeight="12.75" x14ac:dyDescent="0.2"/>
  <cols>
    <col min="1" max="256" width="11.42578125" customWidth="1"/>
  </cols>
  <sheetData/>
  <pageMargins left="0.7" right="0.7" top="0.75" bottom="0.75" header="0.3" footer="0.3"/>
</worksheet>
</file>

<file path=xl/worksheets/sheet5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rgb="FFFF33CC"/>
  </sheetPr>
  <dimension ref="A1:R32"/>
  <sheetViews>
    <sheetView showGridLines="0" zoomScale="95" zoomScaleNormal="95" zoomScaleSheetLayoutView="80" workbookViewId="0">
      <selection activeCell="D23" sqref="D23:D24"/>
    </sheetView>
  </sheetViews>
  <sheetFormatPr baseColWidth="10" defaultColWidth="11.42578125" defaultRowHeight="30" customHeight="1" x14ac:dyDescent="0.2"/>
  <cols>
    <col min="1" max="1" width="8.28515625" style="386" customWidth="1"/>
    <col min="2" max="2" width="5.28515625" style="386" customWidth="1"/>
    <col min="3" max="3" width="6.5703125" style="386" customWidth="1"/>
    <col min="4" max="4" width="8" style="386" customWidth="1"/>
    <col min="5" max="5" width="83.140625" style="386" customWidth="1"/>
    <col min="6" max="6" width="11.42578125" style="386" customWidth="1"/>
    <col min="7" max="7" width="17.7109375" style="386" customWidth="1"/>
    <col min="8" max="8" width="15.5703125" style="619" customWidth="1"/>
    <col min="9" max="9" width="17" style="618" customWidth="1"/>
    <col min="10" max="10" width="16" style="386" customWidth="1"/>
    <col min="11" max="12" width="11.42578125" style="386" hidden="1" customWidth="1"/>
    <col min="13" max="13" width="0.85546875" style="386" customWidth="1"/>
    <col min="14" max="15" width="11.42578125" style="386"/>
    <col min="16" max="16" width="0.85546875" style="386" customWidth="1"/>
    <col min="17" max="20" width="11.42578125" style="386"/>
    <col min="21" max="21" width="18.42578125" style="386" customWidth="1"/>
    <col min="22" max="22" width="0.28515625" style="386" customWidth="1"/>
    <col min="23" max="24" width="11.42578125" style="386"/>
    <col min="25" max="25" width="1.5703125" style="386" customWidth="1"/>
    <col min="26" max="16384" width="11.42578125" style="386"/>
  </cols>
  <sheetData>
    <row r="1" spans="1:18" s="280" customFormat="1" ht="14.25" x14ac:dyDescent="0.2">
      <c r="A1" s="1508"/>
      <c r="B1" s="1509"/>
      <c r="C1" s="1509"/>
      <c r="D1" s="1509"/>
      <c r="E1" s="1509"/>
      <c r="F1" s="1509"/>
      <c r="G1" s="1509"/>
      <c r="H1" s="1509"/>
      <c r="I1" s="1509"/>
      <c r="J1" s="1510"/>
      <c r="K1" s="317"/>
      <c r="L1" s="317"/>
      <c r="M1" s="317"/>
    </row>
    <row r="2" spans="1:18" s="280" customFormat="1" ht="24" customHeight="1" x14ac:dyDescent="0.2">
      <c r="A2" s="1511"/>
      <c r="B2" s="1514" t="s">
        <v>378</v>
      </c>
      <c r="C2" s="1515"/>
      <c r="D2" s="1515"/>
      <c r="E2" s="1515"/>
      <c r="F2" s="1515"/>
      <c r="G2" s="1515"/>
      <c r="H2" s="1515"/>
      <c r="I2" s="1515"/>
      <c r="J2" s="1516"/>
      <c r="K2" s="317"/>
      <c r="L2" s="317"/>
      <c r="M2" s="317"/>
      <c r="P2"/>
      <c r="Q2"/>
    </row>
    <row r="3" spans="1:18" s="280" customFormat="1" ht="24" customHeight="1" x14ac:dyDescent="0.2">
      <c r="A3" s="1512"/>
      <c r="B3" s="1517" t="s">
        <v>1455</v>
      </c>
      <c r="C3" s="1518"/>
      <c r="D3" s="1518"/>
      <c r="E3" s="1518"/>
      <c r="F3" s="1518"/>
      <c r="G3" s="1518"/>
      <c r="H3" s="1518"/>
      <c r="I3" s="1518"/>
      <c r="J3" s="1519"/>
      <c r="K3" s="317"/>
      <c r="L3" s="317"/>
      <c r="M3" s="317"/>
      <c r="P3"/>
      <c r="Q3"/>
    </row>
    <row r="4" spans="1:18" s="280" customFormat="1" ht="24" customHeight="1" x14ac:dyDescent="0.2">
      <c r="A4" s="1513"/>
      <c r="B4" s="1517" t="s">
        <v>380</v>
      </c>
      <c r="C4" s="1518"/>
      <c r="D4" s="1518"/>
      <c r="E4" s="1518"/>
      <c r="F4" s="1518"/>
      <c r="G4" s="1518"/>
      <c r="H4" s="1518"/>
      <c r="I4" s="1518"/>
      <c r="J4" s="1519"/>
      <c r="M4" s="317"/>
      <c r="P4"/>
      <c r="Q4"/>
    </row>
    <row r="5" spans="1:18" s="280" customFormat="1" ht="18.75" customHeight="1" x14ac:dyDescent="0.2">
      <c r="A5" s="1520" t="s">
        <v>381</v>
      </c>
      <c r="B5" s="1521"/>
      <c r="C5" s="1521"/>
      <c r="D5" s="1521"/>
      <c r="E5" s="1521"/>
      <c r="F5" s="1521"/>
      <c r="G5" s="1521"/>
      <c r="H5" s="1521"/>
      <c r="I5" s="1521"/>
      <c r="J5" s="1522"/>
    </row>
    <row r="6" spans="1:18" ht="50.25" customHeight="1" x14ac:dyDescent="0.2">
      <c r="A6" s="1523" t="s">
        <v>342</v>
      </c>
      <c r="B6" s="1525" t="s">
        <v>309</v>
      </c>
      <c r="C6" s="1526"/>
      <c r="D6" s="1527"/>
      <c r="E6" s="1531" t="s">
        <v>343</v>
      </c>
      <c r="F6" s="1525" t="s">
        <v>310</v>
      </c>
      <c r="G6" s="1526"/>
      <c r="H6" s="1527"/>
      <c r="I6" s="616" t="s">
        <v>382</v>
      </c>
      <c r="J6" s="385" t="s">
        <v>383</v>
      </c>
      <c r="O6" s="1525"/>
      <c r="P6" s="1526"/>
      <c r="Q6" s="1527"/>
    </row>
    <row r="7" spans="1:18" ht="53.25" customHeight="1" x14ac:dyDescent="0.2">
      <c r="A7" s="1524"/>
      <c r="B7" s="1528"/>
      <c r="C7" s="1529"/>
      <c r="D7" s="1530"/>
      <c r="E7" s="1532"/>
      <c r="F7" s="1528"/>
      <c r="G7" s="1529"/>
      <c r="H7" s="1530"/>
      <c r="I7" s="617" t="s">
        <v>384</v>
      </c>
      <c r="J7" s="388" t="s">
        <v>385</v>
      </c>
      <c r="O7" s="1528"/>
      <c r="P7" s="1529"/>
      <c r="Q7" s="1530"/>
    </row>
    <row r="8" spans="1:18" ht="24.75" customHeight="1" x14ac:dyDescent="0.2">
      <c r="A8" s="1533"/>
      <c r="B8" s="1534"/>
      <c r="C8" s="1534"/>
      <c r="D8" s="1534"/>
      <c r="E8" s="1534"/>
      <c r="F8" s="1534"/>
      <c r="G8" s="1534"/>
      <c r="H8" s="1534"/>
      <c r="I8" s="1534"/>
      <c r="J8" s="1535"/>
    </row>
    <row r="9" spans="1:18" ht="59.25" customHeight="1" x14ac:dyDescent="0.2">
      <c r="A9" s="321" t="s">
        <v>386</v>
      </c>
      <c r="B9" s="1502" t="s">
        <v>1611</v>
      </c>
      <c r="C9" s="1503"/>
      <c r="D9" s="1503"/>
      <c r="E9" s="1503"/>
      <c r="F9" s="1504"/>
      <c r="G9" s="322" t="s">
        <v>387</v>
      </c>
      <c r="H9" s="1505" t="s">
        <v>1612</v>
      </c>
      <c r="I9" s="1506"/>
      <c r="J9" s="1507"/>
    </row>
    <row r="10" spans="1:18" ht="96" customHeight="1" x14ac:dyDescent="0.2">
      <c r="A10" s="321" t="s">
        <v>388</v>
      </c>
      <c r="B10" s="1502" t="s">
        <v>1592</v>
      </c>
      <c r="C10" s="1503"/>
      <c r="D10" s="1503"/>
      <c r="E10" s="1503"/>
      <c r="F10" s="1504"/>
      <c r="G10" s="322" t="s">
        <v>389</v>
      </c>
      <c r="H10" s="1505" t="s">
        <v>1613</v>
      </c>
      <c r="I10" s="1506"/>
      <c r="J10" s="1507"/>
    </row>
    <row r="11" spans="1:18" ht="72" customHeight="1" x14ac:dyDescent="0.2">
      <c r="A11" s="389" t="s">
        <v>390</v>
      </c>
      <c r="B11" s="1502" t="s">
        <v>1594</v>
      </c>
      <c r="C11" s="1503"/>
      <c r="D11" s="1503"/>
      <c r="E11" s="1503"/>
      <c r="F11" s="1504"/>
      <c r="G11" s="387" t="s">
        <v>391</v>
      </c>
      <c r="H11" s="1502" t="s">
        <v>1614</v>
      </c>
      <c r="I11" s="1503"/>
      <c r="J11" s="1536"/>
    </row>
    <row r="12" spans="1:18" ht="44.25" customHeight="1" x14ac:dyDescent="0.2">
      <c r="A12" s="321" t="s">
        <v>392</v>
      </c>
      <c r="B12" s="1502" t="s">
        <v>1182</v>
      </c>
      <c r="C12" s="1503"/>
      <c r="D12" s="1503"/>
      <c r="E12" s="1503"/>
      <c r="F12" s="1504"/>
      <c r="G12" s="322" t="s">
        <v>393</v>
      </c>
      <c r="H12" s="1502" t="s">
        <v>34</v>
      </c>
      <c r="I12" s="1503"/>
      <c r="J12" s="1536"/>
    </row>
    <row r="13" spans="1:18" ht="69" customHeight="1" x14ac:dyDescent="0.2">
      <c r="A13" s="321" t="s">
        <v>394</v>
      </c>
      <c r="B13" s="1502" t="s">
        <v>1596</v>
      </c>
      <c r="C13" s="1503"/>
      <c r="D13" s="1503"/>
      <c r="E13" s="1503"/>
      <c r="F13" s="1504"/>
      <c r="G13" s="322" t="s">
        <v>395</v>
      </c>
      <c r="H13" s="1502" t="s">
        <v>1615</v>
      </c>
      <c r="I13" s="1503"/>
      <c r="J13" s="1536"/>
    </row>
    <row r="14" spans="1:18" s="280" customFormat="1" ht="27" customHeight="1" x14ac:dyDescent="0.2">
      <c r="A14" s="1523" t="s">
        <v>396</v>
      </c>
      <c r="B14" s="1538" t="s">
        <v>866</v>
      </c>
      <c r="C14" s="1539"/>
      <c r="D14" s="1540"/>
      <c r="E14" s="1531" t="s">
        <v>397</v>
      </c>
      <c r="F14" s="1548">
        <v>1</v>
      </c>
      <c r="G14" s="1531" t="s">
        <v>398</v>
      </c>
      <c r="H14" s="1958" t="s">
        <v>662</v>
      </c>
      <c r="I14" s="1959"/>
      <c r="J14" s="1960"/>
      <c r="P14" s="323"/>
      <c r="Q14" s="323"/>
      <c r="R14" s="323"/>
    </row>
    <row r="15" spans="1:18" s="280" customFormat="1" ht="27.75" customHeight="1" x14ac:dyDescent="0.2">
      <c r="A15" s="1537"/>
      <c r="B15" s="1541"/>
      <c r="C15" s="1542"/>
      <c r="D15" s="1543"/>
      <c r="E15" s="1547"/>
      <c r="F15" s="1549"/>
      <c r="G15" s="1547"/>
      <c r="H15" s="1961" t="s">
        <v>1598</v>
      </c>
      <c r="I15" s="1961"/>
      <c r="J15" s="1962"/>
      <c r="P15" s="323"/>
      <c r="Q15" s="323"/>
      <c r="R15" s="323"/>
    </row>
    <row r="16" spans="1:18" s="280" customFormat="1" ht="27" customHeight="1" thickBot="1" x14ac:dyDescent="0.25">
      <c r="A16" s="1524"/>
      <c r="B16" s="1544"/>
      <c r="C16" s="1545"/>
      <c r="D16" s="1546"/>
      <c r="E16" s="1532"/>
      <c r="F16" s="1550"/>
      <c r="G16" s="1532"/>
      <c r="H16" s="1963" t="s">
        <v>664</v>
      </c>
      <c r="I16" s="1963"/>
      <c r="J16" s="1964"/>
      <c r="P16" s="323"/>
      <c r="Q16" s="323"/>
      <c r="R16" s="323"/>
    </row>
    <row r="17" spans="1:10" s="280" customFormat="1" ht="12.75" x14ac:dyDescent="0.2">
      <c r="A17" s="1561"/>
      <c r="B17" s="1562"/>
      <c r="C17" s="1562"/>
      <c r="D17" s="1562"/>
      <c r="E17" s="1562"/>
      <c r="F17" s="1562"/>
      <c r="G17" s="1562"/>
      <c r="H17" s="1562"/>
      <c r="I17" s="1562"/>
      <c r="J17" s="1563"/>
    </row>
    <row r="18" spans="1:10" s="280" customFormat="1" ht="23.45" customHeight="1" x14ac:dyDescent="0.2">
      <c r="A18" s="1564"/>
      <c r="B18" s="1514" t="s">
        <v>378</v>
      </c>
      <c r="C18" s="1515"/>
      <c r="D18" s="1515"/>
      <c r="E18" s="1515"/>
      <c r="F18" s="1515"/>
      <c r="G18" s="1515"/>
      <c r="H18" s="1515"/>
      <c r="I18" s="1515"/>
      <c r="J18" s="1516"/>
    </row>
    <row r="19" spans="1:10" s="280" customFormat="1" ht="23.45" customHeight="1" x14ac:dyDescent="0.2">
      <c r="A19" s="1565"/>
      <c r="B19" s="1517" t="s">
        <v>1455</v>
      </c>
      <c r="C19" s="1518"/>
      <c r="D19" s="1518"/>
      <c r="E19" s="1518"/>
      <c r="F19" s="1518"/>
      <c r="G19" s="1518"/>
      <c r="H19" s="1518"/>
      <c r="I19" s="1518"/>
      <c r="J19" s="1519"/>
    </row>
    <row r="20" spans="1:10" s="280" customFormat="1" ht="23.45" customHeight="1" thickBot="1" x14ac:dyDescent="0.25">
      <c r="A20" s="1566"/>
      <c r="B20" s="1567" t="s">
        <v>380</v>
      </c>
      <c r="C20" s="1568"/>
      <c r="D20" s="1568"/>
      <c r="E20" s="1568"/>
      <c r="F20" s="1568"/>
      <c r="G20" s="1568"/>
      <c r="H20" s="1568"/>
      <c r="I20" s="1568"/>
      <c r="J20" s="1569"/>
    </row>
    <row r="21" spans="1:10" s="280" customFormat="1" ht="13.5" thickBot="1" x14ac:dyDescent="0.25">
      <c r="A21" s="1570" t="s">
        <v>402</v>
      </c>
      <c r="B21" s="1571"/>
      <c r="C21" s="1571"/>
      <c r="D21" s="1571"/>
      <c r="E21" s="1571"/>
      <c r="F21" s="1571"/>
      <c r="G21" s="1571"/>
      <c r="H21" s="1571"/>
      <c r="I21" s="1571"/>
      <c r="J21" s="1572"/>
    </row>
    <row r="22" spans="1:10" ht="82.5" customHeight="1" x14ac:dyDescent="0.2">
      <c r="A22" s="321" t="s">
        <v>168</v>
      </c>
      <c r="B22" s="390" t="s">
        <v>397</v>
      </c>
      <c r="C22" s="321" t="s">
        <v>1616</v>
      </c>
      <c r="D22" s="390" t="s">
        <v>1617</v>
      </c>
      <c r="E22" s="322" t="s">
        <v>406</v>
      </c>
      <c r="F22" s="2538" t="s">
        <v>407</v>
      </c>
      <c r="G22" s="2539"/>
      <c r="H22" s="349" t="s">
        <v>665</v>
      </c>
      <c r="I22" s="616" t="s">
        <v>666</v>
      </c>
      <c r="J22" s="391" t="s">
        <v>667</v>
      </c>
    </row>
    <row r="23" spans="1:10" ht="409.6" customHeight="1" x14ac:dyDescent="0.2">
      <c r="A23" s="2386">
        <v>2016</v>
      </c>
      <c r="B23" s="2386">
        <v>1</v>
      </c>
      <c r="C23" s="2553">
        <v>1</v>
      </c>
      <c r="D23" s="2546">
        <v>0.95</v>
      </c>
      <c r="E23" s="2549" t="s">
        <v>1618</v>
      </c>
      <c r="F23" s="1577" t="s">
        <v>1602</v>
      </c>
      <c r="G23" s="1577"/>
      <c r="H23" s="2548" t="s">
        <v>1619</v>
      </c>
      <c r="I23" s="2547">
        <v>42734</v>
      </c>
      <c r="J23" s="1577" t="s">
        <v>1620</v>
      </c>
    </row>
    <row r="24" spans="1:10" ht="189" customHeight="1" x14ac:dyDescent="0.2">
      <c r="A24" s="2386"/>
      <c r="B24" s="2386">
        <v>1</v>
      </c>
      <c r="C24" s="2553"/>
      <c r="D24" s="2546"/>
      <c r="E24" s="2550"/>
      <c r="F24" s="1577"/>
      <c r="G24" s="1577"/>
      <c r="H24" s="2548"/>
      <c r="I24" s="2547"/>
      <c r="J24" s="1577"/>
    </row>
    <row r="25" spans="1:10" ht="328.5" customHeight="1" x14ac:dyDescent="0.2">
      <c r="A25" s="2386">
        <v>2017</v>
      </c>
      <c r="B25" s="2386">
        <v>1</v>
      </c>
      <c r="C25" s="2556">
        <v>1</v>
      </c>
      <c r="D25" s="1041">
        <v>1</v>
      </c>
      <c r="E25" s="2551" t="s">
        <v>1621</v>
      </c>
      <c r="F25" s="1577" t="s">
        <v>1622</v>
      </c>
      <c r="G25" s="1577"/>
      <c r="H25" s="2548" t="s">
        <v>1619</v>
      </c>
      <c r="I25" s="2554"/>
      <c r="J25" s="2555"/>
    </row>
    <row r="26" spans="1:10" ht="157.5" customHeight="1" x14ac:dyDescent="0.2">
      <c r="A26" s="2386"/>
      <c r="B26" s="2386">
        <v>1</v>
      </c>
      <c r="C26" s="2556"/>
      <c r="E26" s="2552"/>
      <c r="F26" s="1577"/>
      <c r="G26" s="1577"/>
      <c r="H26" s="2548"/>
      <c r="I26" s="2554"/>
      <c r="J26" s="2555"/>
    </row>
    <row r="27" spans="1:10" ht="409.5" customHeight="1" x14ac:dyDescent="0.2">
      <c r="A27" s="353">
        <v>2018</v>
      </c>
      <c r="B27" s="353">
        <v>1</v>
      </c>
      <c r="C27" s="867">
        <v>1</v>
      </c>
      <c r="D27" s="350">
        <v>1</v>
      </c>
      <c r="E27" s="868" t="s">
        <v>1623</v>
      </c>
      <c r="F27" s="1502" t="s">
        <v>1622</v>
      </c>
      <c r="G27" s="1504"/>
      <c r="H27" s="854" t="s">
        <v>1619</v>
      </c>
      <c r="I27" s="354"/>
      <c r="J27" s="353"/>
    </row>
    <row r="28" spans="1:10" ht="409.6" customHeight="1" x14ac:dyDescent="0.2">
      <c r="A28" s="1011">
        <v>2019</v>
      </c>
      <c r="B28" s="1011">
        <v>1</v>
      </c>
      <c r="C28" s="1037">
        <v>0.99</v>
      </c>
      <c r="D28" s="1038">
        <v>0.99</v>
      </c>
      <c r="E28" s="1011" t="s">
        <v>1624</v>
      </c>
      <c r="F28" s="2544" t="s">
        <v>1625</v>
      </c>
      <c r="G28" s="2545"/>
      <c r="H28" s="1039" t="s">
        <v>1619</v>
      </c>
      <c r="I28" s="1040" t="s">
        <v>1626</v>
      </c>
      <c r="J28" s="1011"/>
    </row>
    <row r="29" spans="1:10" s="353" customFormat="1" ht="409.6" customHeight="1" x14ac:dyDescent="0.2">
      <c r="A29" s="353">
        <v>2020</v>
      </c>
      <c r="B29" s="353">
        <v>100</v>
      </c>
      <c r="C29" s="867">
        <v>1</v>
      </c>
      <c r="D29" s="353">
        <v>100</v>
      </c>
      <c r="E29" s="353" t="s">
        <v>1627</v>
      </c>
      <c r="H29" s="854"/>
      <c r="I29" s="354"/>
    </row>
    <row r="32" spans="1:10" ht="60.75" customHeight="1" x14ac:dyDescent="0.2"/>
  </sheetData>
  <mergeCells count="56">
    <mergeCell ref="E25:E26"/>
    <mergeCell ref="F25:G26"/>
    <mergeCell ref="A21:J21"/>
    <mergeCell ref="B23:B24"/>
    <mergeCell ref="C23:C24"/>
    <mergeCell ref="H25:H26"/>
    <mergeCell ref="I25:I26"/>
    <mergeCell ref="J25:J26"/>
    <mergeCell ref="A25:A26"/>
    <mergeCell ref="B25:B26"/>
    <mergeCell ref="C25:C26"/>
    <mergeCell ref="H15:J15"/>
    <mergeCell ref="H16:J16"/>
    <mergeCell ref="A23:A24"/>
    <mergeCell ref="F22:G22"/>
    <mergeCell ref="A17:J17"/>
    <mergeCell ref="A18:A20"/>
    <mergeCell ref="B18:J18"/>
    <mergeCell ref="B19:J19"/>
    <mergeCell ref="B20:J20"/>
    <mergeCell ref="A14:A16"/>
    <mergeCell ref="B14:D16"/>
    <mergeCell ref="E14:E16"/>
    <mergeCell ref="F14:F16"/>
    <mergeCell ref="G14:G16"/>
    <mergeCell ref="H12:J12"/>
    <mergeCell ref="B13:F13"/>
    <mergeCell ref="H13:J13"/>
    <mergeCell ref="B11:F11"/>
    <mergeCell ref="H14:J14"/>
    <mergeCell ref="A5:J5"/>
    <mergeCell ref="A6:A7"/>
    <mergeCell ref="B6:D7"/>
    <mergeCell ref="E6:E7"/>
    <mergeCell ref="F6:H7"/>
    <mergeCell ref="A1:J1"/>
    <mergeCell ref="A2:A4"/>
    <mergeCell ref="B2:J2"/>
    <mergeCell ref="B3:J3"/>
    <mergeCell ref="B4:J4"/>
    <mergeCell ref="F28:G28"/>
    <mergeCell ref="F27:G27"/>
    <mergeCell ref="O6:Q7"/>
    <mergeCell ref="D23:D24"/>
    <mergeCell ref="F23:G24"/>
    <mergeCell ref="I23:I24"/>
    <mergeCell ref="J23:J24"/>
    <mergeCell ref="H23:H24"/>
    <mergeCell ref="E23:E24"/>
    <mergeCell ref="B10:F10"/>
    <mergeCell ref="H10:J10"/>
    <mergeCell ref="B9:F9"/>
    <mergeCell ref="H9:J9"/>
    <mergeCell ref="A8:J8"/>
    <mergeCell ref="H11:J11"/>
    <mergeCell ref="B12:F12"/>
  </mergeCells>
  <dataValidations count="4">
    <dataValidation allowBlank="1" showInputMessage="1" showErrorMessage="1" errorTitle="Seleccionar un valor de la lista" sqref="E23 E25" xr:uid="{00000000-0002-0000-3000-000000000000}"/>
    <dataValidation type="list" allowBlank="1" showInputMessage="1" showErrorMessage="1" sqref="J23 J25" xr:uid="{00000000-0002-0000-3000-000001000000}">
      <formula1>$M$1:$M$4</formula1>
    </dataValidation>
    <dataValidation type="list" allowBlank="1" showInputMessage="1" showErrorMessage="1" errorTitle="Seleccione un valor de la lista" sqref="J7" xr:uid="{00000000-0002-0000-3000-000002000000}">
      <formula1>$L$1:$L$2</formula1>
    </dataValidation>
    <dataValidation type="list" allowBlank="1" showInputMessage="1" showErrorMessage="1" errorTitle="Seleccione un valor de la lista" sqref="J6" xr:uid="{00000000-0002-0000-3000-000003000000}">
      <formula1>$K$1:$K$3</formula1>
    </dataValidation>
  </dataValidations>
  <pageMargins left="0.59055118110236227" right="0.59055118110236227" top="0.59055118110236227" bottom="0.59055118110236227" header="0.31496062992125984" footer="0.31496062992125984"/>
  <pageSetup scale="75" orientation="landscape" r:id="rId1"/>
  <headerFooter alignWithMargins="0"/>
  <rowBreaks count="1" manualBreakCount="1">
    <brk id="16" max="16383" man="1"/>
  </rowBreaks>
  <drawing r:id="rId2"/>
  <legacyDrawing r:id="rId3"/>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002060"/>
  </sheetPr>
  <dimension ref="A1:R67"/>
  <sheetViews>
    <sheetView showGridLines="0" zoomScale="98" zoomScaleNormal="98" zoomScaleSheetLayoutView="80" workbookViewId="0">
      <selection activeCell="F6" sqref="F6:H7"/>
    </sheetView>
  </sheetViews>
  <sheetFormatPr baseColWidth="10" defaultColWidth="11.42578125" defaultRowHeight="12.75" x14ac:dyDescent="0.2"/>
  <cols>
    <col min="1" max="1" width="14.42578125" style="386" customWidth="1"/>
    <col min="2" max="2" width="7.42578125" style="386" customWidth="1"/>
    <col min="3" max="3" width="7.5703125" style="386" customWidth="1"/>
    <col min="4" max="4" width="8.140625" style="386" customWidth="1"/>
    <col min="5" max="5" width="58.28515625" style="386" customWidth="1"/>
    <col min="6" max="6" width="11.42578125" style="386" customWidth="1"/>
    <col min="7" max="7" width="23.7109375" style="386" customWidth="1"/>
    <col min="8" max="8" width="16.5703125" style="386" customWidth="1"/>
    <col min="9" max="9" width="11.7109375" style="386" customWidth="1"/>
    <col min="10" max="10" width="13.5703125" style="386" customWidth="1"/>
    <col min="11" max="13" width="11.42578125" style="386" hidden="1" customWidth="1"/>
    <col min="14" max="16384" width="11.42578125" style="386"/>
  </cols>
  <sheetData>
    <row r="1" spans="1:18" s="280" customFormat="1" ht="14.25" x14ac:dyDescent="0.2">
      <c r="A1" s="1508"/>
      <c r="B1" s="1509"/>
      <c r="C1" s="1509"/>
      <c r="D1" s="1509"/>
      <c r="E1" s="1509"/>
      <c r="F1" s="1509"/>
      <c r="G1" s="1509"/>
      <c r="H1" s="1509"/>
      <c r="I1" s="1509"/>
      <c r="J1" s="1510"/>
      <c r="K1" s="317"/>
      <c r="L1" s="317"/>
      <c r="M1" s="317"/>
    </row>
    <row r="2" spans="1:18" s="280" customFormat="1" ht="24" customHeight="1" x14ac:dyDescent="0.2">
      <c r="A2" s="1511"/>
      <c r="B2" s="1514" t="s">
        <v>378</v>
      </c>
      <c r="C2" s="1515"/>
      <c r="D2" s="1515"/>
      <c r="E2" s="1515"/>
      <c r="F2" s="1515"/>
      <c r="G2" s="1515"/>
      <c r="H2" s="1515"/>
      <c r="I2" s="1515"/>
      <c r="J2" s="1516"/>
      <c r="K2" s="317"/>
      <c r="L2" s="317"/>
      <c r="M2" s="317"/>
      <c r="O2"/>
      <c r="P2"/>
    </row>
    <row r="3" spans="1:18" s="280" customFormat="1" ht="24" customHeight="1" x14ac:dyDescent="0.2">
      <c r="A3" s="1512"/>
      <c r="B3" s="1517" t="s">
        <v>1455</v>
      </c>
      <c r="C3" s="1518"/>
      <c r="D3" s="1518"/>
      <c r="E3" s="1518"/>
      <c r="F3" s="1518"/>
      <c r="G3" s="1518"/>
      <c r="H3" s="1518"/>
      <c r="I3" s="1518"/>
      <c r="J3" s="1519"/>
      <c r="K3" s="317"/>
      <c r="L3" s="317"/>
      <c r="M3" s="317"/>
      <c r="O3"/>
      <c r="P3"/>
    </row>
    <row r="4" spans="1:18" s="280" customFormat="1" ht="24" customHeight="1" x14ac:dyDescent="0.2">
      <c r="A4" s="1513"/>
      <c r="B4" s="1517" t="s">
        <v>380</v>
      </c>
      <c r="C4" s="1518"/>
      <c r="D4" s="1518"/>
      <c r="E4" s="1518"/>
      <c r="F4" s="1518"/>
      <c r="G4" s="1518"/>
      <c r="H4" s="1518"/>
      <c r="I4" s="1518"/>
      <c r="J4" s="1519"/>
      <c r="M4" s="317"/>
      <c r="O4"/>
      <c r="P4"/>
    </row>
    <row r="5" spans="1:18" s="280" customFormat="1" ht="18.75" customHeight="1" x14ac:dyDescent="0.2">
      <c r="A5" s="1520" t="s">
        <v>381</v>
      </c>
      <c r="B5" s="1521"/>
      <c r="C5" s="1521"/>
      <c r="D5" s="1521"/>
      <c r="E5" s="1521"/>
      <c r="F5" s="1521"/>
      <c r="G5" s="1521"/>
      <c r="H5" s="1521"/>
      <c r="I5" s="1521"/>
      <c r="J5" s="1522"/>
    </row>
    <row r="6" spans="1:18" ht="35.25" customHeight="1" x14ac:dyDescent="0.2">
      <c r="A6" s="1523" t="s">
        <v>342</v>
      </c>
      <c r="B6" s="1525" t="s">
        <v>373</v>
      </c>
      <c r="C6" s="1526"/>
      <c r="D6" s="1527"/>
      <c r="E6" s="1531" t="s">
        <v>343</v>
      </c>
      <c r="F6" s="1525" t="s">
        <v>312</v>
      </c>
      <c r="G6" s="1526"/>
      <c r="H6" s="1527"/>
      <c r="I6" s="322" t="s">
        <v>382</v>
      </c>
      <c r="J6" s="385" t="s">
        <v>383</v>
      </c>
    </row>
    <row r="7" spans="1:18" ht="53.25" customHeight="1" x14ac:dyDescent="0.2">
      <c r="A7" s="1524"/>
      <c r="B7" s="1528"/>
      <c r="C7" s="1529"/>
      <c r="D7" s="1530"/>
      <c r="E7" s="1532"/>
      <c r="F7" s="1528"/>
      <c r="G7" s="1529"/>
      <c r="H7" s="1530"/>
      <c r="I7" s="387" t="s">
        <v>384</v>
      </c>
      <c r="J7" s="388" t="s">
        <v>385</v>
      </c>
    </row>
    <row r="8" spans="1:18" ht="24.75" customHeight="1" x14ac:dyDescent="0.2">
      <c r="A8" s="1533"/>
      <c r="B8" s="1534"/>
      <c r="C8" s="1534"/>
      <c r="D8" s="1534"/>
      <c r="E8" s="1534"/>
      <c r="F8" s="1534"/>
      <c r="G8" s="1534"/>
      <c r="H8" s="1534"/>
      <c r="I8" s="1534"/>
      <c r="J8" s="1535"/>
    </row>
    <row r="9" spans="1:18" ht="59.25" customHeight="1" x14ac:dyDescent="0.2">
      <c r="A9" s="321" t="s">
        <v>386</v>
      </c>
      <c r="B9" s="1502" t="s">
        <v>1628</v>
      </c>
      <c r="C9" s="1503"/>
      <c r="D9" s="1503"/>
      <c r="E9" s="1503"/>
      <c r="F9" s="1504"/>
      <c r="G9" s="322" t="s">
        <v>387</v>
      </c>
      <c r="H9" s="1505" t="s">
        <v>1629</v>
      </c>
      <c r="I9" s="1506"/>
      <c r="J9" s="1507"/>
    </row>
    <row r="10" spans="1:18" ht="96" customHeight="1" x14ac:dyDescent="0.2">
      <c r="A10" s="321" t="s">
        <v>388</v>
      </c>
      <c r="B10" s="1502" t="s">
        <v>1592</v>
      </c>
      <c r="C10" s="1503"/>
      <c r="D10" s="1503"/>
      <c r="E10" s="1503"/>
      <c r="F10" s="1504"/>
      <c r="G10" s="322" t="s">
        <v>389</v>
      </c>
      <c r="H10" s="1505" t="s">
        <v>1630</v>
      </c>
      <c r="I10" s="1506"/>
      <c r="J10" s="1507"/>
    </row>
    <row r="11" spans="1:18" ht="72" customHeight="1" x14ac:dyDescent="0.2">
      <c r="A11" s="389" t="s">
        <v>390</v>
      </c>
      <c r="B11" s="1502" t="s">
        <v>1631</v>
      </c>
      <c r="C11" s="1503"/>
      <c r="D11" s="1503"/>
      <c r="E11" s="1503"/>
      <c r="F11" s="1504"/>
      <c r="G11" s="387" t="s">
        <v>391</v>
      </c>
      <c r="H11" s="1502" t="s">
        <v>1632</v>
      </c>
      <c r="I11" s="1503"/>
      <c r="J11" s="1536"/>
      <c r="Q11" s="1414"/>
      <c r="R11" s="1414"/>
    </row>
    <row r="12" spans="1:18" ht="44.25" customHeight="1" x14ac:dyDescent="0.2">
      <c r="A12" s="321" t="s">
        <v>392</v>
      </c>
      <c r="B12" s="1502" t="s">
        <v>1182</v>
      </c>
      <c r="C12" s="1503"/>
      <c r="D12" s="1503"/>
      <c r="E12" s="1503"/>
      <c r="F12" s="1504"/>
      <c r="G12" s="322" t="s">
        <v>393</v>
      </c>
      <c r="H12" s="1502" t="s">
        <v>34</v>
      </c>
      <c r="I12" s="1503"/>
      <c r="J12" s="1536"/>
      <c r="Q12" s="1414">
        <v>2422</v>
      </c>
      <c r="R12" s="1414"/>
    </row>
    <row r="13" spans="1:18" ht="69" customHeight="1" x14ac:dyDescent="0.2">
      <c r="A13" s="321" t="s">
        <v>394</v>
      </c>
      <c r="B13" s="1502" t="s">
        <v>1596</v>
      </c>
      <c r="C13" s="1503"/>
      <c r="D13" s="1503"/>
      <c r="E13" s="1503"/>
      <c r="F13" s="1504"/>
      <c r="G13" s="322" t="s">
        <v>395</v>
      </c>
      <c r="H13" s="1502" t="s">
        <v>1615</v>
      </c>
      <c r="I13" s="1503"/>
      <c r="J13" s="1536"/>
      <c r="Q13" s="1414">
        <v>111</v>
      </c>
      <c r="R13" s="1414"/>
    </row>
    <row r="14" spans="1:18" s="280" customFormat="1" ht="27" customHeight="1" x14ac:dyDescent="0.2">
      <c r="A14" s="1523" t="s">
        <v>396</v>
      </c>
      <c r="B14" s="1538">
        <v>0</v>
      </c>
      <c r="C14" s="1539"/>
      <c r="D14" s="1540"/>
      <c r="E14" s="1531" t="s">
        <v>397</v>
      </c>
      <c r="F14" s="1548">
        <v>1</v>
      </c>
      <c r="G14" s="1531" t="s">
        <v>398</v>
      </c>
      <c r="H14" s="1887" t="s">
        <v>1633</v>
      </c>
      <c r="I14" s="1888"/>
      <c r="J14" s="1889"/>
      <c r="P14" s="323"/>
      <c r="Q14" s="323"/>
      <c r="R14" s="323"/>
    </row>
    <row r="15" spans="1:18" s="280" customFormat="1" ht="27.75" customHeight="1" x14ac:dyDescent="0.2">
      <c r="A15" s="1537"/>
      <c r="B15" s="1541"/>
      <c r="C15" s="1542"/>
      <c r="D15" s="1543"/>
      <c r="E15" s="1547"/>
      <c r="F15" s="1549"/>
      <c r="G15" s="1547"/>
      <c r="H15" s="2152" t="s">
        <v>1634</v>
      </c>
      <c r="I15" s="2153"/>
      <c r="J15" s="2154"/>
      <c r="P15" s="323"/>
      <c r="Q15" s="323">
        <v>2533</v>
      </c>
      <c r="R15" s="323"/>
    </row>
    <row r="16" spans="1:18" s="280" customFormat="1" ht="27" customHeight="1" x14ac:dyDescent="0.2">
      <c r="A16" s="1524"/>
      <c r="B16" s="1544"/>
      <c r="C16" s="1545"/>
      <c r="D16" s="1546"/>
      <c r="E16" s="1532"/>
      <c r="F16" s="1550"/>
      <c r="G16" s="1532"/>
      <c r="H16" s="2563" t="s">
        <v>1635</v>
      </c>
      <c r="I16" s="2564"/>
      <c r="J16" s="2565"/>
      <c r="P16" s="323"/>
      <c r="Q16" s="323"/>
      <c r="R16" s="323"/>
    </row>
    <row r="17" spans="1:10" s="280" customFormat="1" x14ac:dyDescent="0.2">
      <c r="A17" s="1561"/>
      <c r="B17" s="1562"/>
      <c r="C17" s="1562"/>
      <c r="D17" s="1562"/>
      <c r="E17" s="1562"/>
      <c r="F17" s="1562"/>
      <c r="G17" s="1562"/>
      <c r="H17" s="1562"/>
      <c r="I17" s="1562"/>
      <c r="J17" s="1563"/>
    </row>
    <row r="18" spans="1:10" s="280" customFormat="1" ht="23.45" customHeight="1" x14ac:dyDescent="0.2">
      <c r="A18" s="1564"/>
      <c r="B18" s="1514" t="s">
        <v>378</v>
      </c>
      <c r="C18" s="1515"/>
      <c r="D18" s="1515"/>
      <c r="E18" s="1515"/>
      <c r="F18" s="1515"/>
      <c r="G18" s="1515"/>
      <c r="H18" s="1515"/>
      <c r="I18" s="1515"/>
      <c r="J18" s="1516"/>
    </row>
    <row r="19" spans="1:10" s="280" customFormat="1" ht="23.45" customHeight="1" x14ac:dyDescent="0.2">
      <c r="A19" s="1565"/>
      <c r="B19" s="1517" t="s">
        <v>1455</v>
      </c>
      <c r="C19" s="1518"/>
      <c r="D19" s="1518"/>
      <c r="E19" s="1518"/>
      <c r="F19" s="1518"/>
      <c r="G19" s="1518"/>
      <c r="H19" s="1518"/>
      <c r="I19" s="1518"/>
      <c r="J19" s="1519"/>
    </row>
    <row r="20" spans="1:10" s="280" customFormat="1" ht="23.45" customHeight="1" thickBot="1" x14ac:dyDescent="0.25">
      <c r="A20" s="1566"/>
      <c r="B20" s="1567" t="s">
        <v>380</v>
      </c>
      <c r="C20" s="1568"/>
      <c r="D20" s="1568"/>
      <c r="E20" s="1568"/>
      <c r="F20" s="1568"/>
      <c r="G20" s="1568"/>
      <c r="H20" s="1568"/>
      <c r="I20" s="1568"/>
      <c r="J20" s="1569"/>
    </row>
    <row r="21" spans="1:10" s="280" customFormat="1" ht="31.5" customHeight="1" thickBot="1" x14ac:dyDescent="0.25">
      <c r="A21" s="1570" t="s">
        <v>402</v>
      </c>
      <c r="B21" s="1571"/>
      <c r="C21" s="1571"/>
      <c r="D21" s="1571"/>
      <c r="E21" s="1571"/>
      <c r="F21" s="1571"/>
      <c r="G21" s="1571"/>
      <c r="H21" s="1571"/>
      <c r="I21" s="1571"/>
      <c r="J21" s="1572"/>
    </row>
    <row r="22" spans="1:10" ht="30" customHeight="1" x14ac:dyDescent="0.2">
      <c r="A22" s="321" t="s">
        <v>403</v>
      </c>
      <c r="B22" s="390" t="s">
        <v>397</v>
      </c>
      <c r="C22" s="390" t="s">
        <v>404</v>
      </c>
      <c r="D22" s="322" t="s">
        <v>405</v>
      </c>
      <c r="E22" s="322" t="s">
        <v>406</v>
      </c>
      <c r="F22" s="2538" t="s">
        <v>407</v>
      </c>
      <c r="G22" s="2539"/>
      <c r="H22" s="322" t="s">
        <v>665</v>
      </c>
      <c r="I22" s="322" t="s">
        <v>666</v>
      </c>
      <c r="J22" s="391" t="s">
        <v>667</v>
      </c>
    </row>
    <row r="23" spans="1:10" ht="290.25" customHeight="1" x14ac:dyDescent="0.2">
      <c r="A23" s="2529">
        <v>2016</v>
      </c>
      <c r="B23" s="1548">
        <v>1</v>
      </c>
      <c r="C23" s="2531">
        <v>0.86</v>
      </c>
      <c r="D23" s="1548">
        <v>0.973941368078176</v>
      </c>
      <c r="E23" s="2536" t="s">
        <v>1636</v>
      </c>
      <c r="F23" s="2535" t="s">
        <v>1637</v>
      </c>
      <c r="G23" s="2561"/>
      <c r="H23" s="2559" t="s">
        <v>1638</v>
      </c>
      <c r="I23" s="2562">
        <v>42916</v>
      </c>
      <c r="J23" s="2525" t="s">
        <v>1604</v>
      </c>
    </row>
    <row r="24" spans="1:10" ht="409.5" customHeight="1" x14ac:dyDescent="0.2">
      <c r="A24" s="2530"/>
      <c r="B24" s="1550"/>
      <c r="C24" s="2532"/>
      <c r="D24" s="1550"/>
      <c r="E24" s="2560"/>
      <c r="F24" s="2414"/>
      <c r="G24" s="2263"/>
      <c r="H24" s="2175"/>
      <c r="I24" s="2560"/>
      <c r="J24" s="2526"/>
    </row>
    <row r="25" spans="1:10" ht="70.5" customHeight="1" x14ac:dyDescent="0.2">
      <c r="A25" s="353">
        <v>2017</v>
      </c>
      <c r="B25" s="350">
        <v>1</v>
      </c>
      <c r="C25" s="867">
        <v>0.98</v>
      </c>
      <c r="D25" s="350">
        <v>0.98</v>
      </c>
      <c r="E25" s="353" t="s">
        <v>1639</v>
      </c>
      <c r="F25" s="1502" t="s">
        <v>1640</v>
      </c>
      <c r="G25" s="1504"/>
      <c r="H25" s="353" t="s">
        <v>1641</v>
      </c>
      <c r="I25" s="392">
        <v>43465</v>
      </c>
      <c r="J25" s="353" t="s">
        <v>1642</v>
      </c>
    </row>
    <row r="26" spans="1:10" ht="70.5" customHeight="1" x14ac:dyDescent="0.2">
      <c r="A26" s="956">
        <v>2018</v>
      </c>
      <c r="B26" s="957">
        <v>1</v>
      </c>
      <c r="C26" s="958">
        <v>0.98</v>
      </c>
      <c r="D26" s="957">
        <v>0.98</v>
      </c>
      <c r="E26" s="959" t="s">
        <v>1643</v>
      </c>
      <c r="F26" s="2557" t="s">
        <v>1640</v>
      </c>
      <c r="G26" s="2558"/>
      <c r="H26" s="960" t="s">
        <v>1619</v>
      </c>
      <c r="I26" s="961">
        <v>43830</v>
      </c>
      <c r="J26" s="962" t="s">
        <v>1642</v>
      </c>
    </row>
    <row r="27" spans="1:10" ht="142.5" customHeight="1" x14ac:dyDescent="0.2">
      <c r="A27" s="353">
        <v>2019</v>
      </c>
      <c r="B27" s="957">
        <v>1</v>
      </c>
      <c r="C27" s="958">
        <v>0.98</v>
      </c>
      <c r="D27" s="957">
        <v>0.98</v>
      </c>
      <c r="E27" s="353" t="s">
        <v>1644</v>
      </c>
      <c r="F27" s="1502" t="s">
        <v>1640</v>
      </c>
      <c r="G27" s="1504"/>
      <c r="H27" s="353" t="s">
        <v>1619</v>
      </c>
      <c r="I27" s="1415">
        <v>43861</v>
      </c>
      <c r="J27" s="1014" t="s">
        <v>1642</v>
      </c>
    </row>
    <row r="28" spans="1:10" ht="132" customHeight="1" x14ac:dyDescent="0.2">
      <c r="A28" s="353">
        <v>2020</v>
      </c>
      <c r="B28" s="957">
        <v>1</v>
      </c>
      <c r="C28" s="958">
        <v>0.98</v>
      </c>
      <c r="D28" s="957">
        <v>0.98</v>
      </c>
      <c r="E28" s="353" t="s">
        <v>1645</v>
      </c>
      <c r="F28" s="1502" t="s">
        <v>1640</v>
      </c>
      <c r="G28" s="1504"/>
      <c r="H28" s="353" t="s">
        <v>1619</v>
      </c>
      <c r="I28" s="1415">
        <v>44227</v>
      </c>
      <c r="J28" s="1014" t="s">
        <v>1642</v>
      </c>
    </row>
    <row r="64" spans="2:5" ht="15" x14ac:dyDescent="0.25">
      <c r="B64" s="1034"/>
      <c r="E64" s="1035"/>
    </row>
    <row r="65" spans="2:5" ht="60.75" x14ac:dyDescent="0.25">
      <c r="C65" s="1034" t="s">
        <v>1646</v>
      </c>
      <c r="D65" s="1034" t="s">
        <v>1647</v>
      </c>
      <c r="E65" s="1035"/>
    </row>
    <row r="66" spans="2:5" ht="15" x14ac:dyDescent="0.25">
      <c r="B66" s="1036">
        <v>2019</v>
      </c>
      <c r="C66" s="1036">
        <v>299</v>
      </c>
      <c r="D66" s="1036">
        <v>299</v>
      </c>
      <c r="E66" s="1035"/>
    </row>
    <row r="67" spans="2:5" ht="15" x14ac:dyDescent="0.25">
      <c r="B67" s="1036">
        <v>2020</v>
      </c>
      <c r="C67" s="1036">
        <v>292</v>
      </c>
      <c r="D67" s="1036">
        <v>292</v>
      </c>
    </row>
  </sheetData>
  <mergeCells count="49">
    <mergeCell ref="F22:G22"/>
    <mergeCell ref="A17:J17"/>
    <mergeCell ref="A18:A20"/>
    <mergeCell ref="B18:J18"/>
    <mergeCell ref="B19:J19"/>
    <mergeCell ref="B20:J20"/>
    <mergeCell ref="A21:J21"/>
    <mergeCell ref="B13:F13"/>
    <mergeCell ref="H13:J13"/>
    <mergeCell ref="A14:A16"/>
    <mergeCell ref="B14:D16"/>
    <mergeCell ref="E14:E16"/>
    <mergeCell ref="F14:F16"/>
    <mergeCell ref="G14:G16"/>
    <mergeCell ref="H14:J14"/>
    <mergeCell ref="H15:J15"/>
    <mergeCell ref="H16:J16"/>
    <mergeCell ref="B10:F10"/>
    <mergeCell ref="H10:J10"/>
    <mergeCell ref="B11:F11"/>
    <mergeCell ref="H11:J11"/>
    <mergeCell ref="B12:F12"/>
    <mergeCell ref="H12:J12"/>
    <mergeCell ref="B9:F9"/>
    <mergeCell ref="H9:J9"/>
    <mergeCell ref="A1:J1"/>
    <mergeCell ref="A2:A4"/>
    <mergeCell ref="B2:J2"/>
    <mergeCell ref="B3:J3"/>
    <mergeCell ref="B4:J4"/>
    <mergeCell ref="A5:J5"/>
    <mergeCell ref="A6:A7"/>
    <mergeCell ref="B6:D7"/>
    <mergeCell ref="E6:E7"/>
    <mergeCell ref="F6:H7"/>
    <mergeCell ref="A8:J8"/>
    <mergeCell ref="J23:J24"/>
    <mergeCell ref="E23:E24"/>
    <mergeCell ref="A23:A24"/>
    <mergeCell ref="B23:B24"/>
    <mergeCell ref="C23:C24"/>
    <mergeCell ref="D23:D24"/>
    <mergeCell ref="F23:G24"/>
    <mergeCell ref="I23:I24"/>
    <mergeCell ref="F26:G26"/>
    <mergeCell ref="F27:G27"/>
    <mergeCell ref="F28:G28"/>
    <mergeCell ref="F25:G25"/>
    <mergeCell ref="H23:H24"/>
  </mergeCells>
  <dataValidations count="4">
    <dataValidation allowBlank="1" showInputMessage="1" showErrorMessage="1" errorTitle="Seleccionar un valor de la lista" sqref="E23" xr:uid="{00000000-0002-0000-3100-000000000000}"/>
    <dataValidation type="list" allowBlank="1" showInputMessage="1" showErrorMessage="1" sqref="J23" xr:uid="{00000000-0002-0000-3100-000001000000}">
      <formula1>$M$1:$M$4</formula1>
    </dataValidation>
    <dataValidation type="list" allowBlank="1" showInputMessage="1" showErrorMessage="1" errorTitle="Seleccione un valor de la lista" sqref="J7" xr:uid="{00000000-0002-0000-3100-000002000000}">
      <formula1>$L$1:$L$2</formula1>
    </dataValidation>
    <dataValidation type="list" allowBlank="1" showInputMessage="1" showErrorMessage="1" errorTitle="Seleccione un valor de la lista" sqref="J6" xr:uid="{00000000-0002-0000-3100-000003000000}">
      <formula1>$K$1:$K$3</formula1>
    </dataValidation>
  </dataValidations>
  <pageMargins left="0.59055118110236227" right="0.59055118110236227" top="0.59055118110236227" bottom="0.59055118110236227" header="0.31496062992125984" footer="0.31496062992125984"/>
  <pageSetup scale="75" orientation="landscape" r:id="rId1"/>
  <headerFooter alignWithMargins="0"/>
  <rowBreaks count="1" manualBreakCount="1">
    <brk id="16" max="16383" man="1"/>
  </rowBreaks>
  <drawing r:id="rId2"/>
  <legacyDrawing r:id="rId3"/>
</worksheet>
</file>

<file path=xl/worksheets/sheet5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00B050"/>
  </sheetPr>
  <dimension ref="A1:X103"/>
  <sheetViews>
    <sheetView showGridLines="0" topLeftCell="A47" zoomScale="80" zoomScaleNormal="80" workbookViewId="0">
      <selection activeCell="K57" sqref="K57"/>
    </sheetView>
  </sheetViews>
  <sheetFormatPr baseColWidth="10" defaultColWidth="9.140625" defaultRowHeight="12.75" x14ac:dyDescent="0.2"/>
  <cols>
    <col min="1" max="1" width="16.7109375" customWidth="1"/>
    <col min="2" max="4" width="11.42578125" customWidth="1"/>
    <col min="5" max="5" width="65.85546875" customWidth="1"/>
    <col min="6" max="7" width="11.42578125" customWidth="1"/>
    <col min="8" max="8" width="12.7109375" customWidth="1"/>
    <col min="9" max="9" width="13.7109375" customWidth="1"/>
    <col min="10" max="20" width="11.42578125" style="11" customWidth="1"/>
    <col min="21" max="256" width="11.42578125" customWidth="1"/>
  </cols>
  <sheetData>
    <row r="1" spans="1:10" x14ac:dyDescent="0.2">
      <c r="A1" s="2186"/>
      <c r="B1" s="1662"/>
      <c r="C1" s="1662"/>
      <c r="D1" s="1662"/>
      <c r="E1" s="1662"/>
      <c r="F1" s="1662"/>
      <c r="G1" s="1662"/>
      <c r="H1" s="1662"/>
      <c r="I1" s="1662"/>
      <c r="J1" s="1663"/>
    </row>
    <row r="2" spans="1:10" ht="19.5" customHeight="1" x14ac:dyDescent="0.2">
      <c r="A2" s="2182"/>
      <c r="B2" s="1618" t="s">
        <v>378</v>
      </c>
      <c r="C2" s="1618"/>
      <c r="D2" s="1618"/>
      <c r="E2" s="1618"/>
      <c r="F2" s="1618"/>
      <c r="G2" s="1618"/>
      <c r="H2" s="1618"/>
      <c r="I2" s="1618"/>
      <c r="J2" s="1618"/>
    </row>
    <row r="3" spans="1:10" ht="17.25" customHeight="1" x14ac:dyDescent="0.2">
      <c r="A3" s="2182"/>
      <c r="B3" s="1619" t="s">
        <v>1648</v>
      </c>
      <c r="C3" s="1619"/>
      <c r="D3" s="1619"/>
      <c r="E3" s="1619"/>
      <c r="F3" s="1619"/>
      <c r="G3" s="1619"/>
      <c r="H3" s="1619"/>
      <c r="I3" s="1619"/>
      <c r="J3" s="1619"/>
    </row>
    <row r="4" spans="1:10" ht="33" customHeight="1" x14ac:dyDescent="0.2">
      <c r="A4" s="2182"/>
      <c r="B4" s="1619" t="s">
        <v>380</v>
      </c>
      <c r="C4" s="1619"/>
      <c r="D4" s="1619"/>
      <c r="E4" s="1619"/>
      <c r="F4" s="1619"/>
      <c r="G4" s="1619"/>
      <c r="H4" s="1619"/>
      <c r="I4" s="1619"/>
      <c r="J4" s="1619"/>
    </row>
    <row r="5" spans="1:10" x14ac:dyDescent="0.2">
      <c r="A5" s="1655" t="s">
        <v>381</v>
      </c>
      <c r="B5" s="1656"/>
      <c r="C5" s="1656"/>
      <c r="D5" s="1656"/>
      <c r="E5" s="1656"/>
      <c r="F5" s="1656"/>
      <c r="G5" s="1656"/>
      <c r="H5" s="1656"/>
      <c r="I5" s="1656"/>
      <c r="J5" s="1657"/>
    </row>
    <row r="6" spans="1:10" ht="34.5" customHeight="1" x14ac:dyDescent="0.2">
      <c r="A6" s="1645" t="s">
        <v>342</v>
      </c>
      <c r="B6" s="1647" t="s">
        <v>313</v>
      </c>
      <c r="C6" s="1648"/>
      <c r="D6" s="1649"/>
      <c r="E6" s="1653" t="s">
        <v>343</v>
      </c>
      <c r="F6" s="1647" t="s">
        <v>314</v>
      </c>
      <c r="G6" s="1648"/>
      <c r="H6" s="1649"/>
      <c r="I6" s="223" t="s">
        <v>382</v>
      </c>
      <c r="J6" s="626" t="s">
        <v>383</v>
      </c>
    </row>
    <row r="7" spans="1:10" ht="25.5" x14ac:dyDescent="0.2">
      <c r="A7" s="1646"/>
      <c r="B7" s="1650"/>
      <c r="C7" s="1651"/>
      <c r="D7" s="1652"/>
      <c r="E7" s="1654"/>
      <c r="F7" s="1650"/>
      <c r="G7" s="1651"/>
      <c r="H7" s="1652"/>
      <c r="I7" s="221" t="s">
        <v>384</v>
      </c>
      <c r="J7" s="1416" t="s">
        <v>385</v>
      </c>
    </row>
    <row r="8" spans="1:10" x14ac:dyDescent="0.2">
      <c r="A8" s="2233"/>
      <c r="B8" s="2234"/>
      <c r="C8" s="2234"/>
      <c r="D8" s="2234"/>
      <c r="E8" s="2234"/>
      <c r="F8" s="2234"/>
      <c r="G8" s="2234"/>
      <c r="H8" s="2234"/>
      <c r="I8" s="2234"/>
      <c r="J8" s="2235"/>
    </row>
    <row r="9" spans="1:10" ht="132" customHeight="1" x14ac:dyDescent="0.2">
      <c r="A9" s="222" t="s">
        <v>386</v>
      </c>
      <c r="B9" s="1578" t="s">
        <v>1649</v>
      </c>
      <c r="C9" s="2185"/>
      <c r="D9" s="2185"/>
      <c r="E9" s="2185"/>
      <c r="F9" s="1579"/>
      <c r="G9" s="223" t="s">
        <v>387</v>
      </c>
      <c r="H9" s="2230" t="s">
        <v>1650</v>
      </c>
      <c r="I9" s="2231"/>
      <c r="J9" s="2232"/>
    </row>
    <row r="10" spans="1:10" ht="102" customHeight="1" x14ac:dyDescent="0.2">
      <c r="A10" s="222" t="s">
        <v>388</v>
      </c>
      <c r="B10" s="1578" t="s">
        <v>1384</v>
      </c>
      <c r="C10" s="2185"/>
      <c r="D10" s="2185"/>
      <c r="E10" s="2185"/>
      <c r="F10" s="1579"/>
      <c r="G10" s="223" t="s">
        <v>389</v>
      </c>
      <c r="H10" s="2230" t="s">
        <v>1651</v>
      </c>
      <c r="I10" s="2231"/>
      <c r="J10" s="2232"/>
    </row>
    <row r="11" spans="1:10" ht="123.75" customHeight="1" x14ac:dyDescent="0.2">
      <c r="A11" s="220" t="s">
        <v>390</v>
      </c>
      <c r="B11" s="2327" t="s">
        <v>1652</v>
      </c>
      <c r="C11" s="2341"/>
      <c r="D11" s="2341"/>
      <c r="E11" s="2341"/>
      <c r="F11" s="2342"/>
      <c r="G11" s="221" t="s">
        <v>391</v>
      </c>
      <c r="H11" s="1578" t="s">
        <v>1653</v>
      </c>
      <c r="I11" s="2185"/>
      <c r="J11" s="2236"/>
    </row>
    <row r="12" spans="1:10" ht="51" x14ac:dyDescent="0.2">
      <c r="A12" s="222" t="s">
        <v>392</v>
      </c>
      <c r="B12" s="1578" t="s">
        <v>1654</v>
      </c>
      <c r="C12" s="2185"/>
      <c r="D12" s="2185"/>
      <c r="E12" s="2185"/>
      <c r="F12" s="1579"/>
      <c r="G12" s="223" t="s">
        <v>393</v>
      </c>
      <c r="H12" s="1582" t="s">
        <v>1655</v>
      </c>
      <c r="I12" s="1582"/>
      <c r="J12" s="2193"/>
    </row>
    <row r="13" spans="1:10" ht="63.75" x14ac:dyDescent="0.2">
      <c r="A13" s="222" t="s">
        <v>394</v>
      </c>
      <c r="B13" s="1578" t="s">
        <v>1656</v>
      </c>
      <c r="C13" s="2185"/>
      <c r="D13" s="2185"/>
      <c r="E13" s="2185"/>
      <c r="F13" s="1579"/>
      <c r="G13" s="223" t="s">
        <v>395</v>
      </c>
      <c r="H13" s="1582" t="s">
        <v>1657</v>
      </c>
      <c r="I13" s="1582"/>
      <c r="J13" s="2193"/>
    </row>
    <row r="14" spans="1:10" ht="15.75" x14ac:dyDescent="0.2">
      <c r="A14" s="1623" t="s">
        <v>396</v>
      </c>
      <c r="B14" s="2195" t="s">
        <v>866</v>
      </c>
      <c r="C14" s="2195"/>
      <c r="D14" s="2195"/>
      <c r="E14" s="1634" t="s">
        <v>397</v>
      </c>
      <c r="F14" s="1582">
        <v>45</v>
      </c>
      <c r="G14" s="1638" t="s">
        <v>398</v>
      </c>
      <c r="H14" s="2599" t="s">
        <v>1658</v>
      </c>
      <c r="I14" s="2599"/>
      <c r="J14" s="2600"/>
    </row>
    <row r="15" spans="1:10" ht="15.75" x14ac:dyDescent="0.2">
      <c r="A15" s="1623"/>
      <c r="B15" s="2198"/>
      <c r="C15" s="2198"/>
      <c r="D15" s="2198"/>
      <c r="E15" s="1634"/>
      <c r="F15" s="1582"/>
      <c r="G15" s="1639"/>
      <c r="H15" s="2601" t="s">
        <v>1659</v>
      </c>
      <c r="I15" s="2601"/>
      <c r="J15" s="2602"/>
    </row>
    <row r="16" spans="1:10" ht="15.75" x14ac:dyDescent="0.2">
      <c r="A16" s="1623"/>
      <c r="B16" s="2379"/>
      <c r="C16" s="2379"/>
      <c r="D16" s="2379"/>
      <c r="E16" s="1634"/>
      <c r="F16" s="1582"/>
      <c r="G16" s="2606"/>
      <c r="H16" s="2607" t="s">
        <v>1660</v>
      </c>
      <c r="I16" s="2607"/>
      <c r="J16" s="2608"/>
    </row>
    <row r="18" spans="1:24" ht="24.95" customHeight="1" x14ac:dyDescent="0.2">
      <c r="A18" s="1564"/>
      <c r="B18" s="1514" t="s">
        <v>378</v>
      </c>
      <c r="C18" s="1515"/>
      <c r="D18" s="1515"/>
      <c r="E18" s="1515"/>
      <c r="F18" s="1515"/>
      <c r="G18" s="1515"/>
      <c r="H18" s="1515"/>
      <c r="I18" s="1515"/>
      <c r="J18" s="1516"/>
      <c r="K18" s="1374"/>
      <c r="L18" s="1374"/>
      <c r="M18" s="1374"/>
      <c r="N18" s="1374"/>
      <c r="O18" s="1297"/>
      <c r="P18" s="1297"/>
      <c r="Q18" s="1297"/>
      <c r="R18" s="1297"/>
      <c r="S18" s="1297"/>
      <c r="T18" s="1297"/>
    </row>
    <row r="19" spans="1:24" ht="24.95" customHeight="1" x14ac:dyDescent="0.2">
      <c r="A19" s="1565"/>
      <c r="B19" s="1619" t="s">
        <v>1648</v>
      </c>
      <c r="C19" s="1619"/>
      <c r="D19" s="1619"/>
      <c r="E19" s="1619"/>
      <c r="F19" s="1619"/>
      <c r="G19" s="1619"/>
      <c r="H19" s="1619"/>
      <c r="I19" s="1619"/>
      <c r="J19" s="1619"/>
      <c r="K19" s="1374"/>
      <c r="L19" s="1374"/>
      <c r="M19" s="1374"/>
      <c r="N19" s="1374"/>
      <c r="O19" s="1297"/>
      <c r="P19" s="1297"/>
      <c r="Q19" s="1297"/>
      <c r="R19" s="1297"/>
      <c r="S19" s="1297"/>
      <c r="T19" s="1297"/>
    </row>
    <row r="20" spans="1:24" ht="24.95" customHeight="1" thickBot="1" x14ac:dyDescent="0.25">
      <c r="A20" s="1566"/>
      <c r="B20" s="1567" t="s">
        <v>380</v>
      </c>
      <c r="C20" s="1568"/>
      <c r="D20" s="1568"/>
      <c r="E20" s="1568"/>
      <c r="F20" s="1568"/>
      <c r="G20" s="1568"/>
      <c r="H20" s="1568"/>
      <c r="I20" s="1568"/>
      <c r="J20" s="1569"/>
      <c r="K20" s="1374"/>
      <c r="L20" s="1374"/>
      <c r="M20" s="1374"/>
      <c r="N20" s="1374"/>
      <c r="O20" s="1297"/>
      <c r="P20" s="1297"/>
      <c r="Q20" s="1297"/>
      <c r="R20" s="1297"/>
      <c r="S20" s="1297"/>
      <c r="T20" s="1297"/>
    </row>
    <row r="21" spans="1:24" ht="24.95" customHeight="1" thickBot="1" x14ac:dyDescent="0.4">
      <c r="A21" s="1570" t="s">
        <v>402</v>
      </c>
      <c r="B21" s="1571"/>
      <c r="C21" s="1571"/>
      <c r="D21" s="1571"/>
      <c r="E21" s="1571"/>
      <c r="F21" s="1571"/>
      <c r="G21" s="1571"/>
      <c r="H21" s="1571"/>
      <c r="I21" s="1571"/>
      <c r="J21" s="1572"/>
      <c r="K21" s="1374"/>
      <c r="L21" s="2581" t="s">
        <v>1661</v>
      </c>
      <c r="M21" s="2582"/>
      <c r="N21" s="2582"/>
      <c r="O21" s="2582"/>
      <c r="P21" s="2582"/>
      <c r="Q21" s="2582"/>
      <c r="R21" s="2582"/>
      <c r="S21" s="2582"/>
      <c r="T21" s="2582"/>
      <c r="U21" s="2582"/>
      <c r="V21" s="2582"/>
      <c r="W21" s="2582"/>
      <c r="X21" s="2582"/>
    </row>
    <row r="22" spans="1:24" ht="25.5" x14ac:dyDescent="0.2">
      <c r="A22" s="321" t="s">
        <v>1662</v>
      </c>
      <c r="B22" s="390" t="s">
        <v>397</v>
      </c>
      <c r="C22" s="390" t="s">
        <v>404</v>
      </c>
      <c r="D22" s="322" t="s">
        <v>405</v>
      </c>
      <c r="E22" s="322" t="s">
        <v>406</v>
      </c>
      <c r="F22" s="2538" t="s">
        <v>407</v>
      </c>
      <c r="G22" s="2539"/>
      <c r="H22" s="322" t="s">
        <v>665</v>
      </c>
      <c r="I22" s="322" t="s">
        <v>666</v>
      </c>
      <c r="J22" s="1417" t="s">
        <v>667</v>
      </c>
      <c r="K22" s="1297"/>
      <c r="L22" s="1297"/>
      <c r="M22" s="1297"/>
      <c r="N22" s="1297"/>
      <c r="O22" s="1297"/>
      <c r="P22" s="1297"/>
      <c r="Q22" s="1297"/>
      <c r="R22" s="1297"/>
      <c r="S22" s="1297"/>
      <c r="T22" s="1297"/>
    </row>
    <row r="23" spans="1:24" ht="103.5" customHeight="1" x14ac:dyDescent="0.2">
      <c r="A23" s="393" t="s">
        <v>1663</v>
      </c>
      <c r="B23" s="472">
        <v>15</v>
      </c>
      <c r="C23" s="503">
        <v>35</v>
      </c>
      <c r="D23" s="466"/>
      <c r="E23" s="1577" t="s">
        <v>1664</v>
      </c>
      <c r="F23" s="1991" t="s">
        <v>1665</v>
      </c>
      <c r="G23" s="1966"/>
      <c r="H23" s="353" t="s">
        <v>1666</v>
      </c>
      <c r="I23" s="392">
        <v>42916</v>
      </c>
      <c r="J23" s="1418"/>
      <c r="K23" s="1297"/>
      <c r="L23" s="1297"/>
      <c r="M23" s="1419"/>
      <c r="N23" s="1297"/>
      <c r="O23" s="1297"/>
      <c r="P23" s="1297"/>
      <c r="Q23" s="1297"/>
      <c r="R23" s="1297"/>
      <c r="S23" s="1297"/>
      <c r="T23" s="1297"/>
    </row>
    <row r="24" spans="1:24" ht="409.5" customHeight="1" x14ac:dyDescent="0.2">
      <c r="A24" s="393" t="s">
        <v>1667</v>
      </c>
      <c r="B24" s="472">
        <v>15</v>
      </c>
      <c r="C24" s="1420">
        <v>26</v>
      </c>
      <c r="D24" s="351"/>
      <c r="E24" s="1462"/>
      <c r="F24" s="1503" t="s">
        <v>1668</v>
      </c>
      <c r="G24" s="1504"/>
      <c r="H24" s="353"/>
      <c r="I24" s="353"/>
      <c r="J24" s="1418"/>
      <c r="K24" s="1297"/>
      <c r="L24" s="1297"/>
      <c r="M24" s="1421"/>
      <c r="N24" s="1297"/>
      <c r="O24" s="1297"/>
      <c r="P24" s="1297"/>
      <c r="Q24" s="1297"/>
      <c r="R24" s="1297"/>
      <c r="S24" s="1297"/>
      <c r="T24" s="1297"/>
    </row>
    <row r="25" spans="1:24" ht="336" customHeight="1" x14ac:dyDescent="0.2">
      <c r="A25" s="393" t="s">
        <v>1669</v>
      </c>
      <c r="B25" s="472">
        <v>15</v>
      </c>
      <c r="C25" s="1422">
        <v>40</v>
      </c>
      <c r="D25" s="351"/>
      <c r="E25" s="1462"/>
      <c r="F25" s="1503" t="s">
        <v>1670</v>
      </c>
      <c r="G25" s="1504"/>
      <c r="H25" s="353" t="s">
        <v>1666</v>
      </c>
      <c r="I25" s="392">
        <v>42551</v>
      </c>
      <c r="J25" s="1418"/>
      <c r="K25" s="1297"/>
      <c r="L25" s="1297"/>
      <c r="M25" s="1297"/>
      <c r="N25" s="1297"/>
      <c r="O25" s="1297"/>
      <c r="P25" s="1297"/>
      <c r="Q25" s="1297"/>
      <c r="R25" s="1297"/>
      <c r="S25" s="1297"/>
      <c r="T25" s="1297"/>
    </row>
    <row r="26" spans="1:24" ht="163.5" customHeight="1" x14ac:dyDescent="0.2">
      <c r="A26" s="2386" t="s">
        <v>1671</v>
      </c>
      <c r="B26" s="2596">
        <v>45</v>
      </c>
      <c r="C26" s="2597">
        <v>101</v>
      </c>
      <c r="D26" s="2598"/>
      <c r="E26" s="1462"/>
      <c r="F26" s="1577" t="s">
        <v>1672</v>
      </c>
      <c r="G26" s="1577"/>
      <c r="H26" s="1577"/>
      <c r="I26" s="1577"/>
      <c r="J26" s="2595"/>
      <c r="K26" s="1297"/>
      <c r="L26" s="1297"/>
      <c r="M26" s="1297"/>
      <c r="N26" s="1297"/>
      <c r="O26" s="1297"/>
      <c r="P26" s="1297"/>
      <c r="Q26" s="1297"/>
      <c r="R26" s="1297"/>
      <c r="S26" s="1297"/>
      <c r="T26" s="1297"/>
    </row>
    <row r="27" spans="1:24" ht="36.75" hidden="1" customHeight="1" x14ac:dyDescent="0.2">
      <c r="A27" s="2386"/>
      <c r="B27" s="2596"/>
      <c r="C27" s="2597"/>
      <c r="D27" s="2598"/>
      <c r="E27" s="1462"/>
      <c r="F27" s="1577"/>
      <c r="G27" s="1577"/>
      <c r="H27" s="1577"/>
      <c r="I27" s="1577"/>
      <c r="J27" s="2595"/>
      <c r="K27" s="1297"/>
      <c r="L27" s="1297"/>
      <c r="M27" s="1297"/>
      <c r="N27" s="1297"/>
      <c r="O27" s="1297"/>
      <c r="P27" s="1297"/>
      <c r="Q27" s="1297"/>
      <c r="R27" s="1297"/>
      <c r="S27" s="1297"/>
      <c r="T27" s="1297"/>
    </row>
    <row r="28" spans="1:24" ht="253.5" customHeight="1" x14ac:dyDescent="0.2">
      <c r="A28" s="393" t="s">
        <v>1673</v>
      </c>
      <c r="B28" s="472">
        <v>15</v>
      </c>
      <c r="C28" s="503">
        <v>35</v>
      </c>
      <c r="D28" s="466"/>
      <c r="E28" s="2385" t="s">
        <v>1674</v>
      </c>
      <c r="F28" s="2385" t="s">
        <v>1665</v>
      </c>
      <c r="G28" s="2385"/>
      <c r="H28" s="353" t="s">
        <v>1666</v>
      </c>
      <c r="I28" s="392">
        <v>42916</v>
      </c>
      <c r="J28" s="1418"/>
      <c r="K28" s="1297"/>
      <c r="L28" s="1297"/>
      <c r="M28" s="1297"/>
      <c r="N28" s="1297"/>
      <c r="O28" s="1297"/>
      <c r="P28" s="1297"/>
      <c r="Q28" s="1297"/>
      <c r="R28" s="1297"/>
      <c r="S28" s="1297"/>
      <c r="T28" s="1297"/>
    </row>
    <row r="29" spans="1:24" ht="311.25" customHeight="1" x14ac:dyDescent="0.2">
      <c r="A29" s="393" t="s">
        <v>1675</v>
      </c>
      <c r="B29" s="472">
        <v>15</v>
      </c>
      <c r="C29" s="1420">
        <v>25.4</v>
      </c>
      <c r="D29" s="351"/>
      <c r="E29" s="2590"/>
      <c r="F29" s="1577" t="s">
        <v>1668</v>
      </c>
      <c r="G29" s="1577"/>
      <c r="H29" s="353" t="s">
        <v>1666</v>
      </c>
      <c r="I29" s="353"/>
      <c r="J29" s="1418"/>
      <c r="K29" s="1297"/>
      <c r="L29" s="1297"/>
      <c r="M29" s="1297"/>
      <c r="N29" s="1297"/>
      <c r="O29" s="1297"/>
      <c r="P29" s="1297"/>
      <c r="Q29" s="1297"/>
      <c r="R29" s="1297"/>
      <c r="S29" s="1297"/>
      <c r="T29" s="1297"/>
    </row>
    <row r="30" spans="1:24" ht="174.75" customHeight="1" x14ac:dyDescent="0.2">
      <c r="A30" s="393" t="s">
        <v>1676</v>
      </c>
      <c r="B30" s="472">
        <v>15</v>
      </c>
      <c r="C30" s="1422">
        <v>40</v>
      </c>
      <c r="D30" s="351"/>
      <c r="E30" s="2590"/>
      <c r="F30" s="1577" t="s">
        <v>1670</v>
      </c>
      <c r="G30" s="1577"/>
      <c r="H30" s="353" t="s">
        <v>1666</v>
      </c>
      <c r="I30" s="392">
        <v>42551</v>
      </c>
      <c r="J30" s="1418"/>
      <c r="K30" s="1297"/>
      <c r="L30" s="1297"/>
      <c r="M30" s="1297"/>
      <c r="N30" s="1297"/>
      <c r="O30" s="1297"/>
      <c r="P30" s="1297"/>
      <c r="Q30" s="1297"/>
      <c r="R30" s="1297"/>
      <c r="S30" s="1297"/>
      <c r="T30" s="1297"/>
    </row>
    <row r="31" spans="1:24" ht="387" customHeight="1" x14ac:dyDescent="0.2">
      <c r="A31" s="393" t="s">
        <v>1671</v>
      </c>
      <c r="B31" s="472">
        <v>45</v>
      </c>
      <c r="C31" s="1422">
        <v>101</v>
      </c>
      <c r="D31" s="351"/>
      <c r="E31" s="2590"/>
      <c r="F31" s="1577" t="s">
        <v>1672</v>
      </c>
      <c r="G31" s="1577"/>
      <c r="H31" s="353" t="s">
        <v>1666</v>
      </c>
      <c r="I31" s="353"/>
      <c r="J31" s="1418"/>
      <c r="K31" s="1297"/>
      <c r="L31" s="1297"/>
      <c r="M31" s="1297"/>
      <c r="N31" s="1297"/>
      <c r="O31" s="1297"/>
      <c r="P31" s="1297"/>
      <c r="Q31" s="1297"/>
      <c r="R31" s="1297"/>
      <c r="S31" s="1297"/>
      <c r="T31" s="1297"/>
    </row>
    <row r="32" spans="1:24" ht="161.25" customHeight="1" x14ac:dyDescent="0.2">
      <c r="A32" s="133" t="s">
        <v>1677</v>
      </c>
      <c r="B32" s="495">
        <v>15</v>
      </c>
      <c r="C32" s="852">
        <v>15</v>
      </c>
      <c r="D32" s="495"/>
      <c r="E32" s="2603" t="s">
        <v>1678</v>
      </c>
      <c r="F32" s="1750" t="s">
        <v>1665</v>
      </c>
      <c r="G32" s="1751"/>
      <c r="H32" s="133" t="s">
        <v>1666</v>
      </c>
      <c r="I32" s="316"/>
      <c r="J32" s="1423"/>
      <c r="K32" s="1297"/>
      <c r="L32" s="1350"/>
      <c r="M32" s="1350"/>
      <c r="N32" s="1350"/>
      <c r="O32" s="1350"/>
      <c r="P32" s="1350"/>
      <c r="Q32" s="1350"/>
      <c r="R32" s="1350"/>
      <c r="S32" s="1350"/>
      <c r="T32" s="1350"/>
    </row>
    <row r="33" spans="1:20" ht="234" customHeight="1" x14ac:dyDescent="0.2">
      <c r="A33" s="133" t="s">
        <v>1679</v>
      </c>
      <c r="B33" s="495">
        <v>15</v>
      </c>
      <c r="C33" s="1395">
        <v>49</v>
      </c>
      <c r="D33" s="316"/>
      <c r="E33" s="2604"/>
      <c r="F33" s="1750" t="s">
        <v>1668</v>
      </c>
      <c r="G33" s="1751"/>
      <c r="H33" s="316"/>
      <c r="I33" s="316"/>
      <c r="J33" s="1423"/>
      <c r="K33" s="1297"/>
      <c r="L33" s="1350"/>
      <c r="M33" s="1350"/>
      <c r="N33" s="1350" t="s">
        <v>1680</v>
      </c>
      <c r="O33" s="1350" t="s">
        <v>1681</v>
      </c>
      <c r="P33" s="1350" t="s">
        <v>1682</v>
      </c>
      <c r="Q33" s="1350" t="s">
        <v>541</v>
      </c>
      <c r="R33" s="1350"/>
      <c r="S33" s="1350"/>
      <c r="T33" s="1350"/>
    </row>
    <row r="34" spans="1:20" ht="229.5" customHeight="1" x14ac:dyDescent="0.2">
      <c r="A34" s="133" t="s">
        <v>1683</v>
      </c>
      <c r="B34" s="495">
        <v>15</v>
      </c>
      <c r="C34" s="853">
        <v>17</v>
      </c>
      <c r="D34" s="316"/>
      <c r="E34" s="2604"/>
      <c r="F34" s="1750" t="s">
        <v>1670</v>
      </c>
      <c r="G34" s="1751"/>
      <c r="H34" s="316"/>
      <c r="I34" s="316"/>
      <c r="J34" s="1423"/>
      <c r="K34" s="1297"/>
      <c r="L34" s="1350"/>
      <c r="M34" s="1350"/>
      <c r="N34" s="1350"/>
      <c r="O34" s="1350"/>
      <c r="P34" s="1350"/>
      <c r="Q34" s="1350"/>
      <c r="R34" s="1350"/>
      <c r="S34" s="1350"/>
      <c r="T34" s="1350"/>
    </row>
    <row r="35" spans="1:20" ht="369" customHeight="1" x14ac:dyDescent="0.2">
      <c r="A35" s="133" t="s">
        <v>1671</v>
      </c>
      <c r="B35" s="495">
        <v>45</v>
      </c>
      <c r="C35" s="1395">
        <v>79</v>
      </c>
      <c r="D35" s="316"/>
      <c r="E35" s="2605"/>
      <c r="F35" s="1750" t="s">
        <v>1684</v>
      </c>
      <c r="G35" s="1751"/>
      <c r="H35" s="133" t="s">
        <v>1666</v>
      </c>
      <c r="I35" s="918">
        <v>43464</v>
      </c>
      <c r="J35" s="1423"/>
      <c r="K35" s="1297"/>
      <c r="L35" s="1350"/>
      <c r="M35" s="1350"/>
      <c r="N35" s="1350"/>
      <c r="O35" s="1350"/>
      <c r="P35" s="1350"/>
      <c r="Q35" s="1350"/>
      <c r="R35" s="1350"/>
      <c r="S35" s="1350"/>
      <c r="T35" s="1350"/>
    </row>
    <row r="36" spans="1:20" ht="234.75" customHeight="1" x14ac:dyDescent="0.2">
      <c r="A36" s="889" t="s">
        <v>1685</v>
      </c>
      <c r="B36" s="890">
        <v>15</v>
      </c>
      <c r="C36" s="891">
        <v>15</v>
      </c>
      <c r="D36" s="892"/>
      <c r="E36" s="2583" t="s">
        <v>1686</v>
      </c>
      <c r="F36" s="2585" t="s">
        <v>1665</v>
      </c>
      <c r="G36" s="2586"/>
      <c r="H36" s="893" t="s">
        <v>1666</v>
      </c>
      <c r="I36" s="894"/>
      <c r="J36" s="893"/>
      <c r="K36" s="1297"/>
      <c r="L36" s="1350"/>
      <c r="M36" s="1350"/>
      <c r="N36" s="1350"/>
      <c r="O36" s="1350"/>
      <c r="P36" s="1350"/>
      <c r="Q36" s="1350"/>
      <c r="R36" s="1350"/>
      <c r="S36" s="1350"/>
      <c r="T36" s="1350"/>
    </row>
    <row r="37" spans="1:20" ht="98.25" customHeight="1" x14ac:dyDescent="0.2">
      <c r="A37" s="889" t="s">
        <v>1687</v>
      </c>
      <c r="B37" s="890">
        <v>15</v>
      </c>
      <c r="C37" s="895">
        <v>106</v>
      </c>
      <c r="D37" s="896"/>
      <c r="E37" s="2584"/>
      <c r="F37" s="2587" t="s">
        <v>1668</v>
      </c>
      <c r="G37" s="2588"/>
      <c r="H37" s="893"/>
      <c r="I37" s="893"/>
      <c r="J37" s="893"/>
      <c r="K37" s="1297"/>
      <c r="L37" s="1350"/>
      <c r="M37" s="1350"/>
      <c r="N37" s="1350"/>
      <c r="O37" s="1350"/>
      <c r="P37" s="1350"/>
      <c r="Q37" s="1350"/>
      <c r="R37" s="1350"/>
      <c r="S37" s="1350"/>
      <c r="T37" s="1350"/>
    </row>
    <row r="38" spans="1:20" ht="135" customHeight="1" x14ac:dyDescent="0.2">
      <c r="A38" s="889" t="s">
        <v>1688</v>
      </c>
      <c r="B38" s="890">
        <v>15</v>
      </c>
      <c r="C38" s="891">
        <v>10</v>
      </c>
      <c r="D38" s="896"/>
      <c r="E38" s="2584"/>
      <c r="F38" s="2589" t="s">
        <v>1670</v>
      </c>
      <c r="G38" s="2588"/>
      <c r="H38" s="893" t="s">
        <v>1666</v>
      </c>
      <c r="I38" s="894"/>
      <c r="J38" s="893"/>
      <c r="K38" s="1297"/>
      <c r="L38" s="1350"/>
      <c r="M38" s="1350"/>
      <c r="N38" s="1350"/>
      <c r="O38" s="1350"/>
      <c r="P38" s="1350"/>
      <c r="Q38" s="1350"/>
      <c r="R38" s="1350"/>
      <c r="S38" s="1350"/>
      <c r="T38" s="1350"/>
    </row>
    <row r="39" spans="1:20" ht="36.75" customHeight="1" x14ac:dyDescent="0.2">
      <c r="A39" s="2591" t="s">
        <v>1671</v>
      </c>
      <c r="B39" s="2568">
        <v>45</v>
      </c>
      <c r="C39" s="2592">
        <v>133</v>
      </c>
      <c r="D39" s="2593"/>
      <c r="E39" s="2584"/>
      <c r="F39" s="2594" t="s">
        <v>1684</v>
      </c>
      <c r="G39" s="2594"/>
      <c r="H39" s="2579" t="s">
        <v>1666</v>
      </c>
      <c r="I39" s="2580">
        <v>43829</v>
      </c>
      <c r="J39" s="2579"/>
      <c r="K39" s="1297"/>
      <c r="L39" s="1350"/>
      <c r="M39" s="1350"/>
      <c r="N39" s="1350"/>
      <c r="O39" s="1350"/>
      <c r="P39" s="1350"/>
      <c r="Q39" s="1350"/>
      <c r="R39" s="1350"/>
      <c r="S39" s="1350"/>
      <c r="T39" s="1350"/>
    </row>
    <row r="40" spans="1:20" ht="409.5" customHeight="1" x14ac:dyDescent="0.2">
      <c r="A40" s="2591"/>
      <c r="B40" s="2568"/>
      <c r="C40" s="2592"/>
      <c r="D40" s="2593"/>
      <c r="E40" s="2584"/>
      <c r="F40" s="2594"/>
      <c r="G40" s="2594"/>
      <c r="H40" s="2579"/>
      <c r="I40" s="2579"/>
      <c r="J40" s="2579"/>
      <c r="K40" s="1297"/>
      <c r="L40" s="1350"/>
      <c r="M40" s="1350"/>
      <c r="N40" s="1350"/>
      <c r="O40" s="1350"/>
      <c r="P40" s="1350"/>
      <c r="Q40" s="1350"/>
      <c r="R40" s="1350"/>
      <c r="S40" s="1350"/>
      <c r="T40" s="1350"/>
    </row>
    <row r="41" spans="1:20" ht="304.5" customHeight="1" x14ac:dyDescent="0.2">
      <c r="A41" s="889" t="s">
        <v>1689</v>
      </c>
      <c r="B41" s="890">
        <v>15</v>
      </c>
      <c r="C41" s="1065">
        <v>19</v>
      </c>
      <c r="D41" s="892"/>
      <c r="E41" s="2576" t="s">
        <v>1690</v>
      </c>
      <c r="F41" s="1750" t="s">
        <v>1665</v>
      </c>
      <c r="G41" s="1751"/>
      <c r="H41" s="133" t="s">
        <v>1666</v>
      </c>
      <c r="I41" s="316"/>
      <c r="J41" s="1423"/>
      <c r="K41" s="1297"/>
      <c r="L41" s="1350"/>
      <c r="M41" s="1350"/>
      <c r="N41" s="1350"/>
      <c r="O41" s="1350"/>
      <c r="P41" s="1350"/>
      <c r="Q41" s="1350"/>
      <c r="R41" s="1350"/>
      <c r="S41" s="1350"/>
      <c r="T41" s="1350"/>
    </row>
    <row r="42" spans="1:20" ht="303.75" customHeight="1" x14ac:dyDescent="0.2">
      <c r="A42" s="889" t="s">
        <v>1691</v>
      </c>
      <c r="B42" s="890">
        <v>15</v>
      </c>
      <c r="C42" s="1066">
        <v>214</v>
      </c>
      <c r="D42" s="316"/>
      <c r="E42" s="2577"/>
      <c r="F42" s="1750" t="s">
        <v>1668</v>
      </c>
      <c r="G42" s="1751"/>
      <c r="H42" s="133" t="s">
        <v>1666</v>
      </c>
      <c r="I42" s="316"/>
      <c r="J42" s="1423"/>
      <c r="K42" s="1297"/>
      <c r="L42" s="1350"/>
      <c r="M42" s="1350"/>
      <c r="N42" s="1350"/>
      <c r="O42" s="1350"/>
      <c r="P42" s="1350"/>
      <c r="Q42" s="1350"/>
      <c r="R42" s="1350"/>
      <c r="S42" s="1350"/>
      <c r="T42" s="1350"/>
    </row>
    <row r="43" spans="1:20" ht="259.5" customHeight="1" x14ac:dyDescent="0.2">
      <c r="A43" s="889" t="s">
        <v>1692</v>
      </c>
      <c r="B43" s="890">
        <v>15</v>
      </c>
      <c r="C43" s="1065">
        <v>17</v>
      </c>
      <c r="D43" s="896"/>
      <c r="E43" s="2577"/>
      <c r="F43" s="1750" t="s">
        <v>1670</v>
      </c>
      <c r="G43" s="1751"/>
      <c r="H43" s="133" t="s">
        <v>1666</v>
      </c>
      <c r="I43" s="316"/>
      <c r="J43" s="1423"/>
      <c r="K43" s="1297"/>
      <c r="L43" s="1350"/>
      <c r="M43" s="1350"/>
      <c r="N43" s="1350"/>
      <c r="O43" s="1350"/>
      <c r="P43" s="1350"/>
      <c r="Q43" s="1350"/>
      <c r="R43" s="1350"/>
      <c r="S43" s="1350"/>
      <c r="T43" s="1350"/>
    </row>
    <row r="44" spans="1:20" ht="177.75" customHeight="1" x14ac:dyDescent="0.2">
      <c r="A44" s="889" t="s">
        <v>1671</v>
      </c>
      <c r="B44" s="890">
        <v>45</v>
      </c>
      <c r="C44" s="1066">
        <v>232.44444444444446</v>
      </c>
      <c r="D44" s="896"/>
      <c r="E44" s="2578"/>
      <c r="F44" s="1750" t="s">
        <v>1684</v>
      </c>
      <c r="G44" s="1751"/>
      <c r="H44" s="133" t="s">
        <v>1666</v>
      </c>
      <c r="I44" s="316"/>
      <c r="J44" s="1423"/>
      <c r="K44" s="1297"/>
      <c r="L44" s="1350"/>
      <c r="M44" s="1350"/>
      <c r="N44" s="1350"/>
      <c r="O44" s="1350"/>
      <c r="P44" s="1350"/>
      <c r="Q44" s="1350"/>
      <c r="R44" s="1350"/>
      <c r="S44" s="1350"/>
      <c r="T44" s="1350"/>
    </row>
    <row r="45" spans="1:20" ht="209.25" customHeight="1" x14ac:dyDescent="0.2">
      <c r="A45" s="741" t="s">
        <v>1693</v>
      </c>
      <c r="B45" s="890">
        <v>15</v>
      </c>
      <c r="C45" s="1065">
        <v>43</v>
      </c>
      <c r="D45" s="892"/>
      <c r="E45" s="2572" t="s">
        <v>1694</v>
      </c>
      <c r="F45" s="2574" t="s">
        <v>1665</v>
      </c>
      <c r="G45" s="2382"/>
      <c r="H45" s="740" t="s">
        <v>1666</v>
      </c>
      <c r="I45" s="1173"/>
      <c r="J45" s="740"/>
      <c r="K45" s="1297"/>
      <c r="L45" s="1350"/>
      <c r="M45" s="1350"/>
      <c r="N45" s="1350"/>
      <c r="O45" s="1350"/>
      <c r="P45" s="1350"/>
      <c r="Q45" s="1350"/>
      <c r="R45" s="1350"/>
      <c r="S45" s="1350"/>
      <c r="T45" s="1350"/>
    </row>
    <row r="46" spans="1:20" ht="186.75" customHeight="1" x14ac:dyDescent="0.2">
      <c r="A46" s="741" t="s">
        <v>1695</v>
      </c>
      <c r="B46" s="890">
        <v>15</v>
      </c>
      <c r="C46" s="1171">
        <v>380</v>
      </c>
      <c r="D46" s="1174"/>
      <c r="E46" s="2573"/>
      <c r="F46" s="2575" t="s">
        <v>1668</v>
      </c>
      <c r="G46" s="2384"/>
      <c r="H46" s="740"/>
      <c r="I46" s="740"/>
      <c r="J46" s="740"/>
      <c r="K46" s="1297"/>
      <c r="L46" s="1350"/>
      <c r="M46" s="1350"/>
      <c r="N46" s="1350"/>
      <c r="O46" s="1350"/>
      <c r="P46" s="1350"/>
      <c r="Q46" s="1350"/>
      <c r="R46" s="1350"/>
      <c r="S46" s="1350"/>
      <c r="T46" s="1350"/>
    </row>
    <row r="47" spans="1:20" ht="204.75" customHeight="1" x14ac:dyDescent="0.2">
      <c r="A47" s="741" t="s">
        <v>1696</v>
      </c>
      <c r="B47" s="890">
        <v>15</v>
      </c>
      <c r="C47" s="1065">
        <v>20</v>
      </c>
      <c r="D47" s="1174"/>
      <c r="E47" s="2573"/>
      <c r="F47" s="2575" t="s">
        <v>1670</v>
      </c>
      <c r="G47" s="2384"/>
      <c r="H47" s="740" t="s">
        <v>1666</v>
      </c>
      <c r="I47" s="1173"/>
      <c r="J47" s="740"/>
      <c r="K47" s="1297"/>
      <c r="L47" s="1350"/>
      <c r="M47" s="1350"/>
      <c r="N47" s="1350"/>
      <c r="O47" s="1350"/>
      <c r="P47" s="1350"/>
      <c r="Q47" s="1350"/>
      <c r="R47" s="1350"/>
      <c r="S47" s="1350"/>
      <c r="T47" s="1350"/>
    </row>
    <row r="48" spans="1:20" ht="134.25" customHeight="1" x14ac:dyDescent="0.2">
      <c r="A48" s="2567" t="s">
        <v>1671</v>
      </c>
      <c r="B48" s="2568">
        <v>45</v>
      </c>
      <c r="C48" s="2569">
        <v>438</v>
      </c>
      <c r="D48" s="2571"/>
      <c r="E48" s="2573"/>
      <c r="F48" s="2566" t="s">
        <v>1684</v>
      </c>
      <c r="G48" s="2566"/>
      <c r="H48" s="2566"/>
      <c r="I48" s="2566"/>
      <c r="J48" s="2566"/>
      <c r="K48" s="1297"/>
      <c r="L48" s="1350"/>
      <c r="M48" s="1350"/>
      <c r="N48" s="1350"/>
      <c r="O48" s="1350"/>
      <c r="P48" s="1350"/>
      <c r="Q48" s="1350"/>
      <c r="R48" s="1350"/>
      <c r="S48" s="1350"/>
      <c r="T48" s="1350"/>
    </row>
    <row r="49" spans="1:20" ht="120" customHeight="1" x14ac:dyDescent="0.2">
      <c r="A49" s="2567"/>
      <c r="B49" s="2568"/>
      <c r="C49" s="2570"/>
      <c r="D49" s="2571"/>
      <c r="E49" s="2573"/>
      <c r="F49" s="2566"/>
      <c r="G49" s="2566"/>
      <c r="H49" s="2566"/>
      <c r="I49" s="2566"/>
      <c r="J49" s="2566"/>
      <c r="K49" s="1297"/>
      <c r="L49" s="1350"/>
      <c r="M49" s="1350"/>
      <c r="N49" s="1350"/>
      <c r="O49" s="1350"/>
      <c r="P49" s="1350"/>
      <c r="Q49" s="1350"/>
      <c r="R49" s="1350"/>
      <c r="S49" s="1350"/>
      <c r="T49" s="1350"/>
    </row>
    <row r="50" spans="1:20" x14ac:dyDescent="0.2">
      <c r="J50" s="1297"/>
      <c r="K50" s="1297"/>
      <c r="L50" s="1350"/>
      <c r="M50" s="1350"/>
      <c r="N50" s="1350"/>
      <c r="O50" s="1350"/>
      <c r="P50" s="1350"/>
      <c r="Q50" s="1350"/>
      <c r="R50" s="1350"/>
      <c r="S50" s="1350"/>
      <c r="T50" s="1350"/>
    </row>
    <row r="51" spans="1:20" x14ac:dyDescent="0.2">
      <c r="J51" s="1297"/>
      <c r="K51" s="1297"/>
      <c r="L51" s="1350"/>
      <c r="M51" s="1350"/>
      <c r="N51" s="1350"/>
      <c r="O51" s="1350"/>
      <c r="P51" s="1350"/>
      <c r="Q51" s="1350"/>
      <c r="R51" s="1350"/>
      <c r="S51" s="1350"/>
      <c r="T51" s="1350"/>
    </row>
    <row r="52" spans="1:20" x14ac:dyDescent="0.2">
      <c r="J52" s="1297"/>
      <c r="K52" s="1297"/>
      <c r="L52" s="1350"/>
      <c r="M52" s="1350"/>
      <c r="N52" s="1350"/>
      <c r="O52" s="1350"/>
      <c r="P52" s="1350"/>
      <c r="Q52" s="1350"/>
      <c r="R52" s="1350"/>
      <c r="S52" s="1350"/>
      <c r="T52" s="1350"/>
    </row>
    <row r="53" spans="1:20" x14ac:dyDescent="0.2">
      <c r="B53" s="1190" t="s">
        <v>1697</v>
      </c>
      <c r="C53" s="1190">
        <v>2020</v>
      </c>
      <c r="D53" s="1190">
        <v>2021</v>
      </c>
      <c r="J53" s="1297"/>
      <c r="K53" s="1297"/>
      <c r="L53" s="1350"/>
      <c r="M53" s="1350"/>
      <c r="N53" s="1350"/>
      <c r="O53" s="1350"/>
      <c r="P53" s="1350"/>
      <c r="Q53" s="1350"/>
      <c r="R53" s="1350"/>
      <c r="S53" s="1350"/>
      <c r="T53" s="1350"/>
    </row>
    <row r="54" spans="1:20" ht="38.25" x14ac:dyDescent="0.2">
      <c r="B54" s="1191" t="s">
        <v>1698</v>
      </c>
      <c r="C54" s="1190">
        <v>83</v>
      </c>
      <c r="D54" s="1190">
        <v>190</v>
      </c>
      <c r="J54" s="1297"/>
      <c r="K54" s="1297"/>
      <c r="L54" s="1350"/>
      <c r="M54" s="1350"/>
      <c r="N54" s="1350"/>
      <c r="O54" s="1350"/>
      <c r="P54" s="1350"/>
      <c r="Q54" s="1350"/>
      <c r="R54" s="1350"/>
      <c r="S54" s="1350"/>
      <c r="T54" s="1350"/>
    </row>
    <row r="55" spans="1:20" ht="38.25" x14ac:dyDescent="0.2">
      <c r="B55" s="1192" t="s">
        <v>1699</v>
      </c>
      <c r="C55" s="1190">
        <v>310</v>
      </c>
      <c r="D55" s="1190">
        <v>438</v>
      </c>
      <c r="J55" s="1297"/>
      <c r="K55" s="1297"/>
      <c r="L55" s="1350"/>
      <c r="M55" s="1350"/>
      <c r="N55" s="1350"/>
      <c r="O55" s="1350"/>
      <c r="P55" s="1350"/>
      <c r="Q55" s="1350"/>
      <c r="R55" s="1350"/>
      <c r="S55" s="1350"/>
      <c r="T55" s="1350"/>
    </row>
    <row r="56" spans="1:20" x14ac:dyDescent="0.2">
      <c r="J56" s="1297"/>
      <c r="K56" s="1297"/>
      <c r="L56" s="1350"/>
      <c r="M56" s="1350"/>
      <c r="N56" s="1350"/>
      <c r="O56" s="1350"/>
      <c r="P56" s="1350"/>
      <c r="Q56" s="1350"/>
      <c r="R56" s="1350"/>
      <c r="S56" s="1350"/>
      <c r="T56" s="1350"/>
    </row>
    <row r="57" spans="1:20" x14ac:dyDescent="0.2">
      <c r="J57" s="1297"/>
      <c r="K57" s="1297"/>
      <c r="L57" s="1350"/>
      <c r="M57" s="1350"/>
      <c r="N57" s="1350"/>
      <c r="O57" s="1350"/>
      <c r="P57" s="1350"/>
      <c r="Q57" s="1350"/>
      <c r="R57" s="1350"/>
      <c r="S57" s="1350"/>
      <c r="T57" s="1350"/>
    </row>
    <row r="58" spans="1:20" x14ac:dyDescent="0.2">
      <c r="J58" s="1297"/>
      <c r="K58" s="1297"/>
      <c r="L58" s="1350"/>
      <c r="M58" s="1350"/>
      <c r="N58" s="1350"/>
      <c r="O58" s="1350"/>
      <c r="P58" s="1350"/>
      <c r="Q58" s="1350"/>
      <c r="R58" s="1350"/>
      <c r="S58" s="1350"/>
      <c r="T58" s="1350"/>
    </row>
    <row r="59" spans="1:20" x14ac:dyDescent="0.2">
      <c r="J59" s="1297"/>
      <c r="K59" s="1297"/>
      <c r="L59" s="1350"/>
      <c r="M59" s="1350"/>
      <c r="N59" s="1350"/>
      <c r="O59" s="1350"/>
      <c r="P59" s="1350"/>
      <c r="Q59" s="1350"/>
      <c r="R59" s="1350"/>
      <c r="S59" s="1350"/>
      <c r="T59" s="1350"/>
    </row>
    <row r="60" spans="1:20" x14ac:dyDescent="0.2">
      <c r="J60" s="1297"/>
      <c r="K60" s="1297"/>
      <c r="L60" s="1350"/>
      <c r="M60" s="1350"/>
      <c r="N60" s="1350"/>
      <c r="O60" s="1350"/>
      <c r="P60" s="1350"/>
      <c r="Q60" s="1350"/>
      <c r="R60" s="1350"/>
      <c r="S60" s="1350"/>
      <c r="T60" s="1350"/>
    </row>
    <row r="61" spans="1:20" x14ac:dyDescent="0.2">
      <c r="J61" s="1297"/>
      <c r="K61" s="1297"/>
      <c r="L61" s="1350"/>
      <c r="M61" s="1350"/>
      <c r="N61" s="1350"/>
      <c r="O61" s="1350"/>
      <c r="P61" s="1350"/>
      <c r="Q61" s="1350"/>
      <c r="R61" s="1350"/>
      <c r="S61" s="1350"/>
      <c r="T61" s="1350"/>
    </row>
    <row r="62" spans="1:20" x14ac:dyDescent="0.2">
      <c r="J62" s="1297"/>
      <c r="K62" s="1297"/>
      <c r="L62" s="1350"/>
      <c r="M62" s="1350"/>
      <c r="N62" s="1350"/>
      <c r="O62" s="1350"/>
      <c r="P62" s="1350"/>
      <c r="Q62" s="1350"/>
      <c r="R62" s="1350"/>
      <c r="S62" s="1350"/>
      <c r="T62" s="1350"/>
    </row>
    <row r="63" spans="1:20" x14ac:dyDescent="0.2">
      <c r="J63" s="1297"/>
      <c r="K63" s="1297"/>
      <c r="L63" s="1350"/>
      <c r="M63" s="1350"/>
      <c r="N63" s="1350"/>
      <c r="O63" s="1350"/>
      <c r="P63" s="1350"/>
      <c r="Q63" s="1350"/>
      <c r="R63" s="1350"/>
      <c r="S63" s="1350"/>
      <c r="T63" s="1350"/>
    </row>
    <row r="64" spans="1:20" x14ac:dyDescent="0.2">
      <c r="J64" s="1297"/>
      <c r="K64" s="1297"/>
      <c r="L64" s="1350"/>
      <c r="M64" s="1350"/>
      <c r="N64" s="1350"/>
      <c r="O64" s="1350"/>
      <c r="P64" s="1350"/>
      <c r="Q64" s="1350"/>
      <c r="R64" s="1350"/>
      <c r="S64" s="1350"/>
      <c r="T64" s="1350"/>
    </row>
    <row r="65" spans="10:20" x14ac:dyDescent="0.2">
      <c r="J65" s="1297"/>
      <c r="K65" s="1297"/>
      <c r="L65" s="1350"/>
      <c r="M65" s="1350"/>
      <c r="N65" s="1350"/>
      <c r="O65" s="1350"/>
      <c r="P65" s="1350"/>
      <c r="Q65" s="1350"/>
      <c r="R65" s="1350"/>
      <c r="S65" s="1350"/>
      <c r="T65" s="1350"/>
    </row>
    <row r="66" spans="10:20" x14ac:dyDescent="0.2">
      <c r="J66" s="1297"/>
      <c r="K66" s="1297"/>
      <c r="L66" s="1350"/>
      <c r="M66" s="1350"/>
      <c r="N66" s="1350"/>
      <c r="O66" s="1350"/>
      <c r="P66" s="1350"/>
      <c r="Q66" s="1350"/>
      <c r="R66" s="1350"/>
      <c r="S66" s="1350"/>
      <c r="T66" s="1350"/>
    </row>
    <row r="67" spans="10:20" x14ac:dyDescent="0.2">
      <c r="J67" s="1297"/>
      <c r="K67" s="1297"/>
      <c r="L67" s="1350"/>
      <c r="M67" s="1350"/>
      <c r="N67" s="1350"/>
      <c r="O67" s="1350"/>
      <c r="P67" s="1350"/>
      <c r="Q67" s="1350"/>
      <c r="R67" s="1350"/>
      <c r="S67" s="1350"/>
      <c r="T67" s="1350"/>
    </row>
    <row r="68" spans="10:20" x14ac:dyDescent="0.2">
      <c r="J68" s="1297"/>
      <c r="K68" s="1297"/>
      <c r="L68" s="1350"/>
      <c r="M68" s="1350"/>
      <c r="N68" s="1350"/>
      <c r="O68" s="1350"/>
      <c r="P68" s="1350"/>
      <c r="Q68" s="1350"/>
      <c r="R68" s="1350"/>
      <c r="S68" s="1350"/>
      <c r="T68" s="1350"/>
    </row>
    <row r="69" spans="10:20" ht="34.5" customHeight="1" x14ac:dyDescent="0.2">
      <c r="J69" s="1297"/>
      <c r="K69" s="1297"/>
      <c r="L69" s="1350"/>
      <c r="M69" s="1350"/>
      <c r="N69" s="1350"/>
      <c r="O69" s="1350"/>
      <c r="P69" s="1350"/>
      <c r="Q69" s="1350"/>
      <c r="R69" s="1350"/>
      <c r="S69" s="1350"/>
      <c r="T69" s="1350"/>
    </row>
    <row r="70" spans="10:20" x14ac:dyDescent="0.2">
      <c r="J70" s="1297"/>
      <c r="K70" s="1297"/>
      <c r="L70" s="1350"/>
      <c r="M70" s="1350" t="s">
        <v>1700</v>
      </c>
      <c r="N70" s="1350">
        <v>15</v>
      </c>
      <c r="O70" s="1350">
        <v>15</v>
      </c>
      <c r="P70" s="1350">
        <v>15</v>
      </c>
      <c r="Q70" s="1350">
        <v>45</v>
      </c>
      <c r="R70" s="1350"/>
      <c r="S70" s="1350"/>
      <c r="T70" s="1350"/>
    </row>
    <row r="71" spans="10:20" x14ac:dyDescent="0.2">
      <c r="J71" s="1297"/>
      <c r="K71" s="1297"/>
      <c r="L71" s="1350"/>
      <c r="M71" s="1350" t="s">
        <v>1701</v>
      </c>
      <c r="N71" s="1350">
        <v>38.299999999999997</v>
      </c>
      <c r="O71" s="1350">
        <v>70.599999999999994</v>
      </c>
      <c r="P71" s="1350">
        <v>25.4</v>
      </c>
      <c r="Q71" s="1350">
        <v>131.80000000000001</v>
      </c>
      <c r="R71" s="1350"/>
      <c r="S71" s="1350"/>
      <c r="T71" s="1350"/>
    </row>
    <row r="72" spans="10:20" x14ac:dyDescent="0.2">
      <c r="J72" s="1297"/>
      <c r="K72" s="1297"/>
      <c r="L72" s="1350"/>
      <c r="M72" s="1350"/>
      <c r="N72" s="1350"/>
      <c r="O72" s="1350"/>
      <c r="P72" s="1350"/>
      <c r="Q72" s="1350"/>
      <c r="R72" s="1350"/>
      <c r="S72" s="1350"/>
      <c r="T72" s="1350"/>
    </row>
    <row r="73" spans="10:20" x14ac:dyDescent="0.2">
      <c r="J73" s="1297"/>
      <c r="K73" s="1297"/>
      <c r="L73" s="1350"/>
      <c r="M73" s="1350"/>
      <c r="N73" s="1350"/>
      <c r="O73" s="1350"/>
      <c r="P73" s="1350"/>
      <c r="Q73" s="1350"/>
      <c r="R73" s="1350"/>
      <c r="S73" s="1350"/>
      <c r="T73" s="1350"/>
    </row>
    <row r="101" ht="235.5" customHeight="1" x14ac:dyDescent="0.2"/>
    <row r="102" ht="24.95" customHeight="1" x14ac:dyDescent="0.2"/>
    <row r="103" ht="24.95" customHeight="1" x14ac:dyDescent="0.2"/>
  </sheetData>
  <mergeCells count="87">
    <mergeCell ref="A1:J1"/>
    <mergeCell ref="A2:A4"/>
    <mergeCell ref="B2:J2"/>
    <mergeCell ref="B3:J3"/>
    <mergeCell ref="B4:J4"/>
    <mergeCell ref="A5:J5"/>
    <mergeCell ref="A6:A7"/>
    <mergeCell ref="B6:D7"/>
    <mergeCell ref="E6:E7"/>
    <mergeCell ref="F6:H7"/>
    <mergeCell ref="A18:A20"/>
    <mergeCell ref="B20:J20"/>
    <mergeCell ref="A21:J21"/>
    <mergeCell ref="F22:G22"/>
    <mergeCell ref="A8:J8"/>
    <mergeCell ref="B9:F9"/>
    <mergeCell ref="H9:J9"/>
    <mergeCell ref="H16:J16"/>
    <mergeCell ref="B10:F10"/>
    <mergeCell ref="H10:J10"/>
    <mergeCell ref="B11:F11"/>
    <mergeCell ref="H11:J11"/>
    <mergeCell ref="B12:F12"/>
    <mergeCell ref="H12:J12"/>
    <mergeCell ref="B13:F13"/>
    <mergeCell ref="H13:J13"/>
    <mergeCell ref="A14:A16"/>
    <mergeCell ref="B14:D16"/>
    <mergeCell ref="E14:E16"/>
    <mergeCell ref="F14:F16"/>
    <mergeCell ref="G14:G16"/>
    <mergeCell ref="H14:J14"/>
    <mergeCell ref="H15:J15"/>
    <mergeCell ref="B18:J18"/>
    <mergeCell ref="B19:J19"/>
    <mergeCell ref="E32:E35"/>
    <mergeCell ref="F30:G30"/>
    <mergeCell ref="F31:G31"/>
    <mergeCell ref="F29:G29"/>
    <mergeCell ref="F32:G32"/>
    <mergeCell ref="F33:G33"/>
    <mergeCell ref="F34:G34"/>
    <mergeCell ref="F35:G35"/>
    <mergeCell ref="H26:H27"/>
    <mergeCell ref="F25:G25"/>
    <mergeCell ref="F26:G27"/>
    <mergeCell ref="A26:A27"/>
    <mergeCell ref="I26:I27"/>
    <mergeCell ref="J26:J27"/>
    <mergeCell ref="B26:B27"/>
    <mergeCell ref="C26:C27"/>
    <mergeCell ref="D26:D27"/>
    <mergeCell ref="E23:E27"/>
    <mergeCell ref="F23:G23"/>
    <mergeCell ref="F24:G24"/>
    <mergeCell ref="A39:A40"/>
    <mergeCell ref="B39:B40"/>
    <mergeCell ref="C39:C40"/>
    <mergeCell ref="D39:D40"/>
    <mergeCell ref="F39:G40"/>
    <mergeCell ref="H39:H40"/>
    <mergeCell ref="I39:I40"/>
    <mergeCell ref="J39:J40"/>
    <mergeCell ref="L21:X21"/>
    <mergeCell ref="E36:E40"/>
    <mergeCell ref="F36:G36"/>
    <mergeCell ref="F37:G37"/>
    <mergeCell ref="F38:G38"/>
    <mergeCell ref="E28:E31"/>
    <mergeCell ref="F28:G28"/>
    <mergeCell ref="F44:G44"/>
    <mergeCell ref="E41:E44"/>
    <mergeCell ref="F41:G41"/>
    <mergeCell ref="F42:G42"/>
    <mergeCell ref="F43:G43"/>
    <mergeCell ref="H48:H49"/>
    <mergeCell ref="I48:I49"/>
    <mergeCell ref="J48:J49"/>
    <mergeCell ref="A48:A49"/>
    <mergeCell ref="B48:B49"/>
    <mergeCell ref="C48:C49"/>
    <mergeCell ref="D48:D49"/>
    <mergeCell ref="E45:E49"/>
    <mergeCell ref="F45:G45"/>
    <mergeCell ref="F46:G46"/>
    <mergeCell ref="F47:G47"/>
    <mergeCell ref="F48:G49"/>
  </mergeCells>
  <dataValidations count="4">
    <dataValidation type="list" allowBlank="1" showInputMessage="1" showErrorMessage="1" errorTitle="Seleccione un valor de la lista" sqref="J6" xr:uid="{00000000-0002-0000-3200-000000000000}">
      <formula1>$K$1:$K$3</formula1>
    </dataValidation>
    <dataValidation type="list" allowBlank="1" showInputMessage="1" showErrorMessage="1" errorTitle="Seleccione un valor de la lista" sqref="J7" xr:uid="{00000000-0002-0000-3200-000001000000}">
      <formula1>$L$1:$L$2</formula1>
    </dataValidation>
    <dataValidation allowBlank="1" showInputMessage="1" showErrorMessage="1" errorTitle="Seleccionar un valor de la lista" sqref="E23 E28 E36 E45" xr:uid="{00000000-0002-0000-3200-000002000000}"/>
    <dataValidation type="list" allowBlank="1" showInputMessage="1" showErrorMessage="1" sqref="J23:J26 J28:J31 J36:J39 J45:J48" xr:uid="{00000000-0002-0000-3200-000003000000}">
      <formula1>$M$1:$M$4</formula1>
    </dataValidation>
  </dataValidations>
  <pageMargins left="0.7" right="0.7" top="0.75" bottom="0.75" header="0.3" footer="0.3"/>
  <pageSetup paperSize="9" orientation="portrait" r:id="rId1"/>
  <drawing r:id="rId2"/>
  <legacyDrawing r:id="rId3"/>
</worksheet>
</file>

<file path=xl/worksheets/sheet5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00B050"/>
  </sheetPr>
  <dimension ref="A1:T41"/>
  <sheetViews>
    <sheetView showGridLines="0" topLeftCell="C4" zoomScale="68" zoomScaleNormal="68" workbookViewId="0">
      <selection activeCell="F6" sqref="F6:H7"/>
    </sheetView>
  </sheetViews>
  <sheetFormatPr baseColWidth="10" defaultColWidth="9.140625" defaultRowHeight="12.75" x14ac:dyDescent="0.2"/>
  <cols>
    <col min="1" max="1" width="17.5703125" customWidth="1"/>
    <col min="2" max="4" width="11.42578125" customWidth="1"/>
    <col min="5" max="5" width="54" customWidth="1"/>
    <col min="6" max="7" width="11.42578125" customWidth="1"/>
    <col min="8" max="8" width="14.28515625" customWidth="1"/>
    <col min="9" max="10" width="11.42578125" customWidth="1"/>
    <col min="11" max="11" width="8.28515625" style="504" customWidth="1"/>
    <col min="12" max="12" width="11.42578125" style="474" customWidth="1"/>
    <col min="13" max="19" width="11.42578125" style="11" customWidth="1"/>
    <col min="20" max="20" width="11.42578125" style="474" customWidth="1"/>
    <col min="21" max="256" width="11.42578125" customWidth="1"/>
  </cols>
  <sheetData>
    <row r="1" spans="1:10" x14ac:dyDescent="0.2">
      <c r="A1" s="2186"/>
      <c r="B1" s="1662"/>
      <c r="C1" s="1662"/>
      <c r="D1" s="1662"/>
      <c r="E1" s="1662"/>
      <c r="F1" s="1662"/>
      <c r="G1" s="1662"/>
      <c r="H1" s="1662"/>
      <c r="I1" s="1662"/>
      <c r="J1" s="1663"/>
    </row>
    <row r="2" spans="1:10" ht="19.5" customHeight="1" x14ac:dyDescent="0.2">
      <c r="A2" s="2182"/>
      <c r="B2" s="1618" t="s">
        <v>378</v>
      </c>
      <c r="C2" s="1618"/>
      <c r="D2" s="1618"/>
      <c r="E2" s="1618"/>
      <c r="F2" s="1618"/>
      <c r="G2" s="1618"/>
      <c r="H2" s="1618"/>
      <c r="I2" s="1618"/>
      <c r="J2" s="1618"/>
    </row>
    <row r="3" spans="1:10" ht="17.25" customHeight="1" x14ac:dyDescent="0.2">
      <c r="A3" s="2182"/>
      <c r="B3" s="1619" t="s">
        <v>1648</v>
      </c>
      <c r="C3" s="1619"/>
      <c r="D3" s="1619"/>
      <c r="E3" s="1619"/>
      <c r="F3" s="1619"/>
      <c r="G3" s="1619"/>
      <c r="H3" s="1619"/>
      <c r="I3" s="1619"/>
      <c r="J3" s="1619"/>
    </row>
    <row r="4" spans="1:10" ht="33" customHeight="1" x14ac:dyDescent="0.2">
      <c r="A4" s="2182"/>
      <c r="B4" s="1619" t="s">
        <v>380</v>
      </c>
      <c r="C4" s="1619"/>
      <c r="D4" s="1619"/>
      <c r="E4" s="1619"/>
      <c r="F4" s="1619"/>
      <c r="G4" s="1619"/>
      <c r="H4" s="1619"/>
      <c r="I4" s="1619"/>
      <c r="J4" s="1619"/>
    </row>
    <row r="5" spans="1:10" x14ac:dyDescent="0.2">
      <c r="A5" s="1655" t="s">
        <v>381</v>
      </c>
      <c r="B5" s="1656"/>
      <c r="C5" s="1656"/>
      <c r="D5" s="1656"/>
      <c r="E5" s="1656"/>
      <c r="F5" s="1656"/>
      <c r="G5" s="1656"/>
      <c r="H5" s="1656"/>
      <c r="I5" s="1656"/>
      <c r="J5" s="1657"/>
    </row>
    <row r="6" spans="1:10" ht="25.5" x14ac:dyDescent="0.2">
      <c r="A6" s="1645" t="s">
        <v>342</v>
      </c>
      <c r="B6" s="1647" t="s">
        <v>316</v>
      </c>
      <c r="C6" s="1648"/>
      <c r="D6" s="1649"/>
      <c r="E6" s="1653" t="s">
        <v>343</v>
      </c>
      <c r="F6" s="1647" t="s">
        <v>317</v>
      </c>
      <c r="G6" s="1648"/>
      <c r="H6" s="1649"/>
      <c r="I6" s="223" t="s">
        <v>382</v>
      </c>
      <c r="J6" s="224" t="s">
        <v>383</v>
      </c>
    </row>
    <row r="7" spans="1:10" ht="38.25" x14ac:dyDescent="0.2">
      <c r="A7" s="1646"/>
      <c r="B7" s="1650"/>
      <c r="C7" s="1651"/>
      <c r="D7" s="1652"/>
      <c r="E7" s="1654"/>
      <c r="F7" s="1650"/>
      <c r="G7" s="1651"/>
      <c r="H7" s="1652"/>
      <c r="I7" s="221" t="s">
        <v>384</v>
      </c>
      <c r="J7" s="225" t="s">
        <v>385</v>
      </c>
    </row>
    <row r="8" spans="1:10" x14ac:dyDescent="0.2">
      <c r="A8" s="2233"/>
      <c r="B8" s="2234"/>
      <c r="C8" s="2234"/>
      <c r="D8" s="2234"/>
      <c r="E8" s="2234"/>
      <c r="F8" s="2234"/>
      <c r="G8" s="2234"/>
      <c r="H8" s="2234"/>
      <c r="I8" s="2234"/>
      <c r="J8" s="2235"/>
    </row>
    <row r="9" spans="1:10" ht="132" customHeight="1" x14ac:dyDescent="0.2">
      <c r="A9" s="222" t="s">
        <v>386</v>
      </c>
      <c r="B9" s="1578" t="s">
        <v>1702</v>
      </c>
      <c r="C9" s="2185"/>
      <c r="D9" s="2185"/>
      <c r="E9" s="2185"/>
      <c r="F9" s="1579"/>
      <c r="G9" s="223" t="s">
        <v>387</v>
      </c>
      <c r="H9" s="2230" t="s">
        <v>1650</v>
      </c>
      <c r="I9" s="2231"/>
      <c r="J9" s="2232"/>
    </row>
    <row r="10" spans="1:10" ht="102" customHeight="1" x14ac:dyDescent="0.2">
      <c r="A10" s="222" t="s">
        <v>388</v>
      </c>
      <c r="B10" s="1578" t="s">
        <v>1384</v>
      </c>
      <c r="C10" s="2185"/>
      <c r="D10" s="2185"/>
      <c r="E10" s="2185"/>
      <c r="F10" s="1579"/>
      <c r="G10" s="223" t="s">
        <v>389</v>
      </c>
      <c r="H10" s="2230" t="s">
        <v>1651</v>
      </c>
      <c r="I10" s="2231"/>
      <c r="J10" s="2232"/>
    </row>
    <row r="11" spans="1:10" ht="123.75" customHeight="1" x14ac:dyDescent="0.2">
      <c r="A11" s="220" t="s">
        <v>390</v>
      </c>
      <c r="B11" s="2327" t="s">
        <v>1652</v>
      </c>
      <c r="C11" s="2341"/>
      <c r="D11" s="2341"/>
      <c r="E11" s="2341"/>
      <c r="F11" s="2342"/>
      <c r="G11" s="221" t="s">
        <v>391</v>
      </c>
      <c r="H11" s="1578" t="s">
        <v>1703</v>
      </c>
      <c r="I11" s="2185"/>
      <c r="J11" s="2236"/>
    </row>
    <row r="12" spans="1:10" ht="51" x14ac:dyDescent="0.2">
      <c r="A12" s="222" t="s">
        <v>392</v>
      </c>
      <c r="B12" s="1578" t="s">
        <v>1654</v>
      </c>
      <c r="C12" s="2185"/>
      <c r="D12" s="2185"/>
      <c r="E12" s="2185"/>
      <c r="F12" s="1579"/>
      <c r="G12" s="223" t="s">
        <v>393</v>
      </c>
      <c r="H12" s="1582" t="s">
        <v>34</v>
      </c>
      <c r="I12" s="1582"/>
      <c r="J12" s="2193"/>
    </row>
    <row r="13" spans="1:10" ht="63.75" x14ac:dyDescent="0.2">
      <c r="A13" s="222" t="s">
        <v>394</v>
      </c>
      <c r="B13" s="1578" t="s">
        <v>1656</v>
      </c>
      <c r="C13" s="2185"/>
      <c r="D13" s="2185"/>
      <c r="E13" s="2185"/>
      <c r="F13" s="1579"/>
      <c r="G13" s="223" t="s">
        <v>395</v>
      </c>
      <c r="H13" s="1582" t="s">
        <v>1657</v>
      </c>
      <c r="I13" s="1582"/>
      <c r="J13" s="2193"/>
    </row>
    <row r="14" spans="1:10" ht="15.75" x14ac:dyDescent="0.2">
      <c r="A14" s="1623" t="s">
        <v>396</v>
      </c>
      <c r="B14" s="2195" t="s">
        <v>866</v>
      </c>
      <c r="C14" s="2195"/>
      <c r="D14" s="2195"/>
      <c r="E14" s="1634" t="s">
        <v>397</v>
      </c>
      <c r="F14" s="1797">
        <v>45</v>
      </c>
      <c r="G14" s="1638" t="s">
        <v>398</v>
      </c>
      <c r="H14" s="2599" t="s">
        <v>1658</v>
      </c>
      <c r="I14" s="2599"/>
      <c r="J14" s="2600"/>
    </row>
    <row r="15" spans="1:10" ht="15.75" x14ac:dyDescent="0.2">
      <c r="A15" s="1623"/>
      <c r="B15" s="2198"/>
      <c r="C15" s="2198"/>
      <c r="D15" s="2198"/>
      <c r="E15" s="1634"/>
      <c r="F15" s="1797"/>
      <c r="G15" s="1639"/>
      <c r="H15" s="2601" t="s">
        <v>1659</v>
      </c>
      <c r="I15" s="2601"/>
      <c r="J15" s="2602"/>
    </row>
    <row r="16" spans="1:10" ht="15.75" x14ac:dyDescent="0.2">
      <c r="A16" s="1645"/>
      <c r="B16" s="2198"/>
      <c r="C16" s="2198"/>
      <c r="D16" s="2198"/>
      <c r="E16" s="1653"/>
      <c r="F16" s="2336"/>
      <c r="G16" s="1639"/>
      <c r="H16" s="2610" t="s">
        <v>1660</v>
      </c>
      <c r="I16" s="2610"/>
      <c r="J16" s="2611"/>
    </row>
    <row r="17" spans="1:20" ht="24.75" customHeight="1" x14ac:dyDescent="0.2">
      <c r="A17" s="2614"/>
      <c r="B17" s="1618" t="s">
        <v>378</v>
      </c>
      <c r="C17" s="1618"/>
      <c r="D17" s="1618"/>
      <c r="E17" s="1618"/>
      <c r="F17" s="1618"/>
      <c r="G17" s="1618"/>
      <c r="H17" s="1618"/>
      <c r="I17" s="1618"/>
      <c r="J17" s="1618"/>
      <c r="L17" s="1350"/>
      <c r="M17" s="1297"/>
      <c r="N17" s="1297"/>
      <c r="O17" s="1297"/>
      <c r="P17" s="1297"/>
      <c r="Q17" s="1297"/>
      <c r="R17" s="1297"/>
      <c r="S17" s="1297"/>
      <c r="T17" s="1350"/>
    </row>
    <row r="18" spans="1:20" ht="17.25" customHeight="1" x14ac:dyDescent="0.2">
      <c r="A18" s="2614"/>
      <c r="B18" s="1619" t="s">
        <v>1648</v>
      </c>
      <c r="C18" s="1619"/>
      <c r="D18" s="1619"/>
      <c r="E18" s="1619"/>
      <c r="F18" s="1619"/>
      <c r="G18" s="1619"/>
      <c r="H18" s="1619"/>
      <c r="I18" s="1619"/>
      <c r="J18" s="1619"/>
      <c r="L18" s="1350"/>
      <c r="M18" s="1297"/>
      <c r="N18" s="1297"/>
      <c r="O18" s="1297"/>
      <c r="P18" s="1297"/>
      <c r="Q18" s="1297"/>
      <c r="R18" s="1297"/>
      <c r="S18" s="1297"/>
      <c r="T18" s="1350"/>
    </row>
    <row r="19" spans="1:20" ht="24.75" customHeight="1" x14ac:dyDescent="0.2">
      <c r="A19" s="2614"/>
      <c r="B19" s="2615" t="s">
        <v>380</v>
      </c>
      <c r="C19" s="2615"/>
      <c r="D19" s="2615"/>
      <c r="E19" s="2615"/>
      <c r="F19" s="2615"/>
      <c r="G19" s="2615"/>
      <c r="H19" s="2615"/>
      <c r="I19" s="2615"/>
      <c r="J19" s="2615"/>
      <c r="L19" s="1350"/>
      <c r="M19" s="1297"/>
      <c r="N19" s="1297"/>
      <c r="O19" s="1297"/>
      <c r="P19" s="1297"/>
      <c r="Q19" s="1297"/>
      <c r="R19" s="1297"/>
      <c r="S19" s="1297"/>
      <c r="T19" s="1350"/>
    </row>
    <row r="20" spans="1:20" ht="13.5" thickBot="1" x14ac:dyDescent="0.25">
      <c r="A20" s="2212" t="s">
        <v>402</v>
      </c>
      <c r="B20" s="2612"/>
      <c r="C20" s="2612"/>
      <c r="D20" s="2612"/>
      <c r="E20" s="2612"/>
      <c r="F20" s="2612"/>
      <c r="G20" s="2612"/>
      <c r="H20" s="2612"/>
      <c r="I20" s="2612"/>
      <c r="J20" s="2613"/>
      <c r="L20" s="1350"/>
      <c r="M20" s="1297"/>
      <c r="N20" s="1297"/>
      <c r="O20" s="1297"/>
      <c r="P20" s="1297"/>
      <c r="Q20" s="1297"/>
      <c r="R20" s="1297"/>
      <c r="S20" s="1297"/>
      <c r="T20" s="1350"/>
    </row>
    <row r="21" spans="1:20" ht="25.5" x14ac:dyDescent="0.2">
      <c r="A21" s="468" t="s">
        <v>403</v>
      </c>
      <c r="B21" s="227" t="s">
        <v>397</v>
      </c>
      <c r="C21" s="227" t="s">
        <v>1704</v>
      </c>
      <c r="D21" s="223" t="s">
        <v>405</v>
      </c>
      <c r="E21" s="223" t="s">
        <v>406</v>
      </c>
      <c r="F21" s="1634" t="s">
        <v>407</v>
      </c>
      <c r="G21" s="2022"/>
      <c r="H21" s="223" t="s">
        <v>665</v>
      </c>
      <c r="I21" s="223" t="s">
        <v>666</v>
      </c>
      <c r="J21" s="228" t="s">
        <v>667</v>
      </c>
      <c r="L21" s="1350"/>
      <c r="M21" s="1297"/>
      <c r="N21" s="1297"/>
      <c r="O21" s="1297"/>
      <c r="P21" s="1297"/>
      <c r="Q21" s="1297"/>
      <c r="R21" s="1297"/>
      <c r="S21" s="1297"/>
      <c r="T21" s="1350"/>
    </row>
    <row r="22" spans="1:20" ht="290.25" customHeight="1" x14ac:dyDescent="0.2">
      <c r="A22" s="393" t="s">
        <v>1663</v>
      </c>
      <c r="B22" s="472">
        <v>15</v>
      </c>
      <c r="C22" s="625">
        <v>23</v>
      </c>
      <c r="D22" s="466"/>
      <c r="E22" s="2385" t="s">
        <v>1705</v>
      </c>
      <c r="F22" s="1991" t="s">
        <v>1665</v>
      </c>
      <c r="G22" s="1966"/>
      <c r="H22" s="353" t="s">
        <v>1666</v>
      </c>
      <c r="I22" s="392">
        <v>42916</v>
      </c>
      <c r="J22" s="353"/>
      <c r="L22" s="1350"/>
      <c r="M22" s="1297"/>
      <c r="N22" s="1297"/>
      <c r="O22" s="1297"/>
      <c r="P22" s="1297"/>
      <c r="Q22" s="1297"/>
      <c r="R22" s="1297"/>
      <c r="S22" s="1297"/>
      <c r="T22" s="1350"/>
    </row>
    <row r="23" spans="1:20" ht="409.5" customHeight="1" x14ac:dyDescent="0.2">
      <c r="A23" s="393" t="s">
        <v>1667</v>
      </c>
      <c r="B23" s="472">
        <v>15</v>
      </c>
      <c r="C23" s="1420">
        <v>29</v>
      </c>
      <c r="D23" s="351"/>
      <c r="E23" s="2590"/>
      <c r="F23" s="1503" t="s">
        <v>1668</v>
      </c>
      <c r="G23" s="1504"/>
      <c r="H23" s="353"/>
      <c r="I23" s="353"/>
      <c r="J23" s="353"/>
      <c r="L23" s="1350"/>
      <c r="M23" s="1297"/>
      <c r="N23" s="1297"/>
      <c r="O23" s="1297"/>
      <c r="P23" s="1297"/>
      <c r="Q23" s="1297"/>
      <c r="R23" s="1297"/>
      <c r="S23" s="1297"/>
      <c r="T23" s="1350"/>
    </row>
    <row r="24" spans="1:20" ht="225" customHeight="1" x14ac:dyDescent="0.2">
      <c r="A24" s="393" t="s">
        <v>1669</v>
      </c>
      <c r="B24" s="472">
        <v>15</v>
      </c>
      <c r="C24" s="1422">
        <v>36</v>
      </c>
      <c r="D24" s="351"/>
      <c r="E24" s="2590"/>
      <c r="F24" s="1503" t="s">
        <v>1670</v>
      </c>
      <c r="G24" s="1504"/>
      <c r="H24" s="353" t="s">
        <v>1666</v>
      </c>
      <c r="I24" s="392">
        <v>42551</v>
      </c>
      <c r="J24" s="353"/>
      <c r="L24" s="1350"/>
      <c r="M24" s="1297"/>
      <c r="N24" s="1297"/>
      <c r="O24" s="1297"/>
      <c r="P24" s="1297"/>
      <c r="Q24" s="1297"/>
      <c r="R24" s="1297"/>
      <c r="S24" s="1297"/>
      <c r="T24" s="1350"/>
    </row>
    <row r="25" spans="1:20" ht="355.5" customHeight="1" x14ac:dyDescent="0.2">
      <c r="A25" s="2386" t="s">
        <v>1671</v>
      </c>
      <c r="B25" s="2596">
        <v>45</v>
      </c>
      <c r="C25" s="2597">
        <v>88</v>
      </c>
      <c r="D25" s="2598"/>
      <c r="E25" s="2590"/>
      <c r="F25" s="1577" t="s">
        <v>1672</v>
      </c>
      <c r="G25" s="1577"/>
      <c r="H25" s="1577" t="s">
        <v>1657</v>
      </c>
      <c r="I25" s="2609">
        <v>42551</v>
      </c>
      <c r="J25" s="1577"/>
      <c r="L25" s="1350"/>
      <c r="M25" s="1297"/>
      <c r="N25" s="1297"/>
      <c r="O25" s="1297"/>
      <c r="P25" s="1297"/>
      <c r="Q25" s="1297"/>
      <c r="R25" s="1297"/>
      <c r="S25" s="1297"/>
      <c r="T25" s="1350"/>
    </row>
    <row r="26" spans="1:20" ht="246.75" customHeight="1" x14ac:dyDescent="0.2">
      <c r="A26" s="2386"/>
      <c r="B26" s="2596"/>
      <c r="C26" s="2597"/>
      <c r="D26" s="2598"/>
      <c r="E26" s="2590"/>
      <c r="F26" s="1577"/>
      <c r="G26" s="1577"/>
      <c r="H26" s="1577"/>
      <c r="I26" s="1577"/>
      <c r="J26" s="1577"/>
      <c r="L26" s="1350"/>
      <c r="M26" s="1297"/>
      <c r="N26" s="1297"/>
      <c r="O26" s="1297"/>
      <c r="P26" s="1297"/>
      <c r="Q26" s="1297"/>
      <c r="R26" s="1297"/>
      <c r="S26" s="1297"/>
      <c r="T26" s="1350"/>
    </row>
    <row r="27" spans="1:20" ht="343.5" customHeight="1" x14ac:dyDescent="0.2">
      <c r="A27" s="393" t="s">
        <v>1673</v>
      </c>
      <c r="B27" s="472">
        <v>15</v>
      </c>
      <c r="C27" s="625">
        <v>18.100000000000001</v>
      </c>
      <c r="D27" s="466"/>
      <c r="E27" s="2385" t="s">
        <v>1706</v>
      </c>
      <c r="F27" s="1991" t="s">
        <v>1665</v>
      </c>
      <c r="G27" s="1966"/>
      <c r="H27" s="353" t="s">
        <v>1666</v>
      </c>
      <c r="I27" s="392">
        <v>43099</v>
      </c>
      <c r="J27" s="353"/>
      <c r="L27" s="1350"/>
      <c r="M27" s="1297"/>
      <c r="N27" s="1297"/>
      <c r="O27" s="1297"/>
      <c r="P27" s="1297"/>
      <c r="Q27" s="1297"/>
      <c r="R27" s="1297"/>
      <c r="S27" s="1297"/>
      <c r="T27" s="1350"/>
    </row>
    <row r="28" spans="1:20" ht="330" customHeight="1" x14ac:dyDescent="0.2">
      <c r="A28" s="393" t="s">
        <v>1675</v>
      </c>
      <c r="B28" s="472">
        <v>15</v>
      </c>
      <c r="C28" s="1422">
        <v>40.1</v>
      </c>
      <c r="D28" s="351"/>
      <c r="E28" s="2590"/>
      <c r="F28" s="1503" t="s">
        <v>1668</v>
      </c>
      <c r="G28" s="1504"/>
      <c r="H28" s="353"/>
      <c r="I28" s="392">
        <v>43099</v>
      </c>
      <c r="J28" s="353"/>
      <c r="L28" s="1350"/>
      <c r="M28" s="1297"/>
      <c r="N28" s="1297"/>
      <c r="O28" s="1297"/>
      <c r="P28" s="1297"/>
      <c r="Q28" s="1297"/>
      <c r="R28" s="1297"/>
      <c r="S28" s="1297"/>
      <c r="T28" s="1350"/>
    </row>
    <row r="29" spans="1:20" ht="226.5" customHeight="1" x14ac:dyDescent="0.2">
      <c r="A29" s="393" t="s">
        <v>1676</v>
      </c>
      <c r="B29" s="472">
        <v>15</v>
      </c>
      <c r="C29" s="1422">
        <v>37.1</v>
      </c>
      <c r="D29" s="351"/>
      <c r="E29" s="2590"/>
      <c r="F29" s="1503" t="s">
        <v>1670</v>
      </c>
      <c r="G29" s="1504"/>
      <c r="H29" s="353" t="s">
        <v>1666</v>
      </c>
      <c r="I29" s="392">
        <v>43099</v>
      </c>
      <c r="J29" s="353"/>
      <c r="L29" s="1350"/>
      <c r="M29" s="1297"/>
      <c r="N29" s="1297"/>
      <c r="O29" s="1297"/>
      <c r="P29" s="1297"/>
      <c r="Q29" s="1297"/>
      <c r="R29" s="1297"/>
      <c r="S29" s="1297"/>
      <c r="T29" s="1350"/>
    </row>
    <row r="30" spans="1:20" ht="281.25" customHeight="1" x14ac:dyDescent="0.2">
      <c r="A30" s="2386" t="s">
        <v>1671</v>
      </c>
      <c r="B30" s="2596">
        <v>45</v>
      </c>
      <c r="C30" s="2597">
        <v>95.1</v>
      </c>
      <c r="D30" s="2598"/>
      <c r="E30" s="2590"/>
      <c r="F30" s="1577" t="s">
        <v>1672</v>
      </c>
      <c r="G30" s="1577"/>
      <c r="H30" s="1577" t="s">
        <v>1657</v>
      </c>
      <c r="I30" s="2609">
        <v>43099</v>
      </c>
      <c r="J30" s="1577"/>
      <c r="L30" s="1350"/>
      <c r="M30" s="1297"/>
      <c r="N30" s="1297"/>
      <c r="O30" s="1297"/>
      <c r="P30" s="1297"/>
      <c r="Q30" s="1297"/>
      <c r="R30" s="1297"/>
      <c r="S30" s="1297"/>
      <c r="T30" s="1350"/>
    </row>
    <row r="31" spans="1:20" ht="347.25" customHeight="1" x14ac:dyDescent="0.2">
      <c r="A31" s="2386"/>
      <c r="B31" s="2596"/>
      <c r="C31" s="2597"/>
      <c r="D31" s="2598"/>
      <c r="E31" s="2590"/>
      <c r="F31" s="1577"/>
      <c r="G31" s="1577"/>
      <c r="H31" s="1577"/>
      <c r="I31" s="1577"/>
      <c r="J31" s="1577"/>
      <c r="L31" s="1350"/>
      <c r="M31" s="1297"/>
      <c r="N31" s="1297"/>
      <c r="O31" s="1297"/>
      <c r="P31" s="1297"/>
      <c r="Q31" s="1297"/>
      <c r="R31" s="1297"/>
      <c r="S31" s="1297"/>
      <c r="T31" s="1350"/>
    </row>
    <row r="32" spans="1:20" ht="27.75" customHeight="1" x14ac:dyDescent="0.2">
      <c r="A32" s="877"/>
      <c r="B32" s="876"/>
      <c r="C32" s="1424"/>
      <c r="D32" s="878"/>
      <c r="E32" s="465"/>
      <c r="F32" s="386"/>
      <c r="G32" s="386"/>
      <c r="H32" s="386"/>
      <c r="I32" s="386"/>
      <c r="J32" s="386"/>
      <c r="L32" s="1350"/>
      <c r="M32" s="1297"/>
      <c r="N32" s="1297"/>
      <c r="O32" s="1297"/>
      <c r="P32" s="1297"/>
      <c r="Q32" s="1297"/>
      <c r="R32" s="1297"/>
      <c r="S32" s="1297"/>
      <c r="T32" s="1350"/>
    </row>
    <row r="33" spans="1:20" ht="16.5" customHeight="1" x14ac:dyDescent="0.2">
      <c r="A33" s="877"/>
      <c r="B33" s="876"/>
      <c r="C33" s="1424"/>
      <c r="D33" s="878"/>
      <c r="E33" s="465"/>
      <c r="F33" s="386"/>
      <c r="G33" s="386"/>
      <c r="H33" s="386"/>
      <c r="I33" s="386"/>
      <c r="J33" s="386"/>
      <c r="L33" s="1350"/>
      <c r="M33" s="1297"/>
      <c r="N33" s="1297"/>
      <c r="O33" s="1297"/>
      <c r="P33" s="1297"/>
      <c r="Q33" s="1297"/>
      <c r="R33" s="1297"/>
      <c r="S33" s="1297"/>
      <c r="T33" s="1350"/>
    </row>
    <row r="34" spans="1:20" ht="16.5" customHeight="1" x14ac:dyDescent="0.2">
      <c r="A34" s="877"/>
      <c r="B34" s="876"/>
      <c r="C34" s="1424"/>
      <c r="D34" s="878"/>
      <c r="E34" s="465"/>
      <c r="F34" s="386"/>
      <c r="G34" s="386"/>
      <c r="H34" s="386"/>
      <c r="I34" s="386"/>
      <c r="J34" s="386"/>
      <c r="L34" s="1350"/>
      <c r="M34" s="1297"/>
      <c r="N34" s="1297"/>
      <c r="O34" s="1297"/>
      <c r="P34" s="1297"/>
      <c r="Q34" s="1297"/>
      <c r="R34" s="1297"/>
      <c r="S34" s="1297"/>
      <c r="T34" s="1350"/>
    </row>
    <row r="35" spans="1:20" ht="16.5" customHeight="1" x14ac:dyDescent="0.2">
      <c r="A35" s="877"/>
      <c r="B35" s="876"/>
      <c r="C35" s="1424"/>
      <c r="D35" s="878"/>
      <c r="E35" s="465"/>
      <c r="F35" s="386"/>
      <c r="G35" s="386"/>
      <c r="H35" s="386"/>
      <c r="I35" s="386"/>
      <c r="J35" s="386"/>
      <c r="L35" s="1350"/>
      <c r="M35" s="1297"/>
      <c r="N35" s="1297"/>
      <c r="O35" s="1297"/>
      <c r="P35" s="1297"/>
      <c r="Q35" s="1297"/>
      <c r="R35" s="1297"/>
      <c r="S35" s="1297"/>
      <c r="T35" s="1350"/>
    </row>
    <row r="36" spans="1:20" ht="18" customHeight="1" x14ac:dyDescent="0.2">
      <c r="L36" s="1350"/>
      <c r="M36" s="1297"/>
      <c r="N36" s="1297"/>
      <c r="O36" s="1297"/>
      <c r="P36" s="1297"/>
      <c r="Q36" s="1297"/>
      <c r="R36" s="1297"/>
      <c r="S36" s="1297"/>
      <c r="T36" s="1350"/>
    </row>
    <row r="37" spans="1:20" x14ac:dyDescent="0.2">
      <c r="L37" s="1350"/>
      <c r="M37" s="1350"/>
      <c r="N37" s="1350"/>
      <c r="O37" s="1350"/>
      <c r="P37" s="1350"/>
      <c r="Q37" s="1350"/>
      <c r="R37" s="1297"/>
      <c r="S37" s="1297"/>
      <c r="T37" s="1350"/>
    </row>
    <row r="38" spans="1:20" x14ac:dyDescent="0.2">
      <c r="L38" s="1350"/>
      <c r="M38" s="1350"/>
      <c r="N38" s="1350" t="s">
        <v>1680</v>
      </c>
      <c r="O38" s="1350" t="s">
        <v>1681</v>
      </c>
      <c r="P38" s="1350" t="s">
        <v>1682</v>
      </c>
      <c r="Q38" s="1350" t="s">
        <v>541</v>
      </c>
      <c r="R38" s="1297"/>
      <c r="S38" s="1297"/>
      <c r="T38" s="1350"/>
    </row>
    <row r="39" spans="1:20" x14ac:dyDescent="0.2">
      <c r="L39" s="1350"/>
      <c r="M39" s="1350"/>
      <c r="N39" s="1350"/>
      <c r="O39" s="1350"/>
      <c r="P39" s="1350"/>
      <c r="Q39" s="1350"/>
      <c r="R39" s="1297"/>
      <c r="S39" s="1297"/>
      <c r="T39" s="1350"/>
    </row>
    <row r="40" spans="1:20" x14ac:dyDescent="0.2">
      <c r="L40" s="1350"/>
      <c r="M40" s="1350" t="s">
        <v>1700</v>
      </c>
      <c r="N40" s="1350">
        <v>15</v>
      </c>
      <c r="O40" s="1350">
        <v>15</v>
      </c>
      <c r="P40" s="1350">
        <v>15</v>
      </c>
      <c r="Q40" s="1350">
        <v>45</v>
      </c>
      <c r="R40" s="1297"/>
      <c r="S40" s="1297"/>
      <c r="T40" s="1350"/>
    </row>
    <row r="41" spans="1:20" x14ac:dyDescent="0.2">
      <c r="L41" s="1350"/>
      <c r="M41" s="1350" t="s">
        <v>1701</v>
      </c>
      <c r="N41" s="1350">
        <v>18.100000000000001</v>
      </c>
      <c r="O41" s="1350">
        <v>40.1</v>
      </c>
      <c r="P41" s="1350">
        <v>37.1</v>
      </c>
      <c r="Q41" s="1350">
        <v>95.1</v>
      </c>
      <c r="R41" s="1297"/>
      <c r="S41" s="1297"/>
      <c r="T41" s="1350"/>
    </row>
  </sheetData>
  <mergeCells count="59">
    <mergeCell ref="A1:J1"/>
    <mergeCell ref="A2:A4"/>
    <mergeCell ref="B2:J2"/>
    <mergeCell ref="B3:J3"/>
    <mergeCell ref="B4:J4"/>
    <mergeCell ref="A5:J5"/>
    <mergeCell ref="A6:A7"/>
    <mergeCell ref="B6:D7"/>
    <mergeCell ref="E6:E7"/>
    <mergeCell ref="F6:H7"/>
    <mergeCell ref="A8:J8"/>
    <mergeCell ref="B9:F9"/>
    <mergeCell ref="H9:J9"/>
    <mergeCell ref="B10:F10"/>
    <mergeCell ref="H10:J10"/>
    <mergeCell ref="B11:F11"/>
    <mergeCell ref="H11:J11"/>
    <mergeCell ref="B12:F12"/>
    <mergeCell ref="H12:J12"/>
    <mergeCell ref="B13:F13"/>
    <mergeCell ref="H13:J13"/>
    <mergeCell ref="A30:A31"/>
    <mergeCell ref="B30:B31"/>
    <mergeCell ref="C30:C31"/>
    <mergeCell ref="D30:D31"/>
    <mergeCell ref="A17:A19"/>
    <mergeCell ref="B17:J17"/>
    <mergeCell ref="B18:J18"/>
    <mergeCell ref="B19:J19"/>
    <mergeCell ref="A25:A26"/>
    <mergeCell ref="B25:B26"/>
    <mergeCell ref="C25:C26"/>
    <mergeCell ref="D25:D26"/>
    <mergeCell ref="F25:G26"/>
    <mergeCell ref="E27:E31"/>
    <mergeCell ref="F27:G27"/>
    <mergeCell ref="F28:G28"/>
    <mergeCell ref="H14:J14"/>
    <mergeCell ref="H15:J15"/>
    <mergeCell ref="H16:J16"/>
    <mergeCell ref="I25:I26"/>
    <mergeCell ref="J25:J26"/>
    <mergeCell ref="H25:H26"/>
    <mergeCell ref="A20:J20"/>
    <mergeCell ref="F21:G21"/>
    <mergeCell ref="A14:A16"/>
    <mergeCell ref="B14:D16"/>
    <mergeCell ref="E14:E16"/>
    <mergeCell ref="F14:F16"/>
    <mergeCell ref="G14:G16"/>
    <mergeCell ref="E22:E26"/>
    <mergeCell ref="F23:G23"/>
    <mergeCell ref="F24:G24"/>
    <mergeCell ref="F22:G22"/>
    <mergeCell ref="F29:G29"/>
    <mergeCell ref="H30:H31"/>
    <mergeCell ref="I30:I31"/>
    <mergeCell ref="J30:J31"/>
    <mergeCell ref="F30:G31"/>
  </mergeCells>
  <dataValidations count="4">
    <dataValidation type="list" allowBlank="1" showInputMessage="1" showErrorMessage="1" errorTitle="Seleccione un valor de la lista" sqref="J7" xr:uid="{00000000-0002-0000-3300-000000000000}">
      <formula1>$L$1:$L$2</formula1>
    </dataValidation>
    <dataValidation type="list" allowBlank="1" showInputMessage="1" showErrorMessage="1" errorTitle="Seleccione un valor de la lista" sqref="J6" xr:uid="{00000000-0002-0000-3300-000001000000}">
      <formula1>$K$1:$K$3</formula1>
    </dataValidation>
    <dataValidation type="list" allowBlank="1" showInputMessage="1" showErrorMessage="1" sqref="J22:J25 J27:J30" xr:uid="{00000000-0002-0000-3300-000002000000}">
      <formula1>$M$1:$M$4</formula1>
    </dataValidation>
    <dataValidation allowBlank="1" showInputMessage="1" showErrorMessage="1" errorTitle="Seleccionar un valor de la lista" sqref="E22 E27" xr:uid="{00000000-0002-0000-3300-000003000000}"/>
  </dataValidations>
  <pageMargins left="0.7" right="0.7" top="0.75" bottom="0.75" header="0.3" footer="0.3"/>
  <pageSetup paperSize="9" orientation="portrait" r:id="rId1"/>
  <drawing r:id="rId2"/>
  <legacyDrawing r:id="rId3"/>
</worksheet>
</file>

<file path=xl/worksheets/sheet5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00B050"/>
  </sheetPr>
  <dimension ref="A1:W48"/>
  <sheetViews>
    <sheetView showGridLines="0" zoomScale="73" zoomScaleNormal="73" workbookViewId="0">
      <selection activeCell="E39" sqref="E39"/>
    </sheetView>
  </sheetViews>
  <sheetFormatPr baseColWidth="10" defaultColWidth="11.42578125" defaultRowHeight="12.75" x14ac:dyDescent="0.2"/>
  <cols>
    <col min="1" max="1" width="18.5703125" customWidth="1"/>
    <col min="5" max="5" width="58.28515625" customWidth="1"/>
    <col min="8" max="8" width="14.42578125" customWidth="1"/>
    <col min="11" max="11" width="8.28515625" style="504" customWidth="1"/>
    <col min="12" max="12" width="18.85546875" style="480" customWidth="1"/>
    <col min="13" max="18" width="11.42578125" style="480"/>
    <col min="19" max="23" width="11.42578125" style="474"/>
  </cols>
  <sheetData>
    <row r="1" spans="1:10" x14ac:dyDescent="0.2">
      <c r="A1" s="2186"/>
      <c r="B1" s="1662"/>
      <c r="C1" s="1662"/>
      <c r="D1" s="1662"/>
      <c r="E1" s="1662"/>
      <c r="F1" s="1662"/>
      <c r="G1" s="1662"/>
      <c r="H1" s="1662"/>
      <c r="I1" s="1662"/>
      <c r="J1" s="1663"/>
    </row>
    <row r="2" spans="1:10" ht="41.25" customHeight="1" x14ac:dyDescent="0.2">
      <c r="A2" s="2182"/>
      <c r="B2" s="1618" t="s">
        <v>378</v>
      </c>
      <c r="C2" s="1618"/>
      <c r="D2" s="1618"/>
      <c r="E2" s="1618"/>
      <c r="F2" s="1618"/>
      <c r="G2" s="1618"/>
      <c r="H2" s="1618"/>
      <c r="I2" s="1618"/>
      <c r="J2" s="1618"/>
    </row>
    <row r="3" spans="1:10" ht="17.25" customHeight="1" x14ac:dyDescent="0.2">
      <c r="A3" s="2182"/>
      <c r="B3" s="1619" t="s">
        <v>1648</v>
      </c>
      <c r="C3" s="1619"/>
      <c r="D3" s="1619"/>
      <c r="E3" s="1619"/>
      <c r="F3" s="1619"/>
      <c r="G3" s="1619"/>
      <c r="H3" s="1619"/>
      <c r="I3" s="1619"/>
      <c r="J3" s="1619"/>
    </row>
    <row r="4" spans="1:10" ht="33" customHeight="1" x14ac:dyDescent="0.2">
      <c r="A4" s="2182"/>
      <c r="B4" s="1619" t="s">
        <v>380</v>
      </c>
      <c r="C4" s="1619"/>
      <c r="D4" s="1619"/>
      <c r="E4" s="1619"/>
      <c r="F4" s="1619"/>
      <c r="G4" s="1619"/>
      <c r="H4" s="1619"/>
      <c r="I4" s="1619"/>
      <c r="J4" s="1619"/>
    </row>
    <row r="5" spans="1:10" x14ac:dyDescent="0.2">
      <c r="A5" s="1655" t="s">
        <v>381</v>
      </c>
      <c r="B5" s="1656"/>
      <c r="C5" s="1656"/>
      <c r="D5" s="1656"/>
      <c r="E5" s="1656"/>
      <c r="F5" s="1656"/>
      <c r="G5" s="1656"/>
      <c r="H5" s="1656"/>
      <c r="I5" s="1656"/>
      <c r="J5" s="1657"/>
    </row>
    <row r="6" spans="1:10" ht="25.5" x14ac:dyDescent="0.2">
      <c r="A6" s="1645" t="s">
        <v>342</v>
      </c>
      <c r="B6" s="1647" t="s">
        <v>1707</v>
      </c>
      <c r="C6" s="1648"/>
      <c r="D6" s="1649"/>
      <c r="E6" s="1653" t="s">
        <v>343</v>
      </c>
      <c r="F6" s="1647" t="s">
        <v>320</v>
      </c>
      <c r="G6" s="1648"/>
      <c r="H6" s="1649"/>
      <c r="I6" s="223" t="s">
        <v>382</v>
      </c>
      <c r="J6" s="224" t="s">
        <v>383</v>
      </c>
    </row>
    <row r="7" spans="1:10" ht="38.25" x14ac:dyDescent="0.2">
      <c r="A7" s="1646"/>
      <c r="B7" s="1650"/>
      <c r="C7" s="1651"/>
      <c r="D7" s="1652"/>
      <c r="E7" s="1654"/>
      <c r="F7" s="1650"/>
      <c r="G7" s="1651"/>
      <c r="H7" s="1652"/>
      <c r="I7" s="221" t="s">
        <v>384</v>
      </c>
      <c r="J7" s="225" t="s">
        <v>385</v>
      </c>
    </row>
    <row r="8" spans="1:10" x14ac:dyDescent="0.2">
      <c r="A8" s="2233"/>
      <c r="B8" s="2234"/>
      <c r="C8" s="2234"/>
      <c r="D8" s="2234"/>
      <c r="E8" s="2234"/>
      <c r="F8" s="2234"/>
      <c r="G8" s="2234"/>
      <c r="H8" s="2234"/>
      <c r="I8" s="2234"/>
      <c r="J8" s="2235"/>
    </row>
    <row r="9" spans="1:10" ht="132" customHeight="1" x14ac:dyDescent="0.2">
      <c r="A9" s="222" t="s">
        <v>386</v>
      </c>
      <c r="B9" s="1578" t="s">
        <v>1702</v>
      </c>
      <c r="C9" s="2185"/>
      <c r="D9" s="2185"/>
      <c r="E9" s="2185"/>
      <c r="F9" s="1579"/>
      <c r="G9" s="223" t="s">
        <v>387</v>
      </c>
      <c r="H9" s="2230" t="s">
        <v>1650</v>
      </c>
      <c r="I9" s="2231"/>
      <c r="J9" s="2232"/>
    </row>
    <row r="10" spans="1:10" ht="102" customHeight="1" x14ac:dyDescent="0.2">
      <c r="A10" s="222" t="s">
        <v>388</v>
      </c>
      <c r="B10" s="1578" t="s">
        <v>1384</v>
      </c>
      <c r="C10" s="2185"/>
      <c r="D10" s="2185"/>
      <c r="E10" s="2185"/>
      <c r="F10" s="1579"/>
      <c r="G10" s="223" t="s">
        <v>389</v>
      </c>
      <c r="H10" s="2230" t="s">
        <v>1651</v>
      </c>
      <c r="I10" s="2231"/>
      <c r="J10" s="2232"/>
    </row>
    <row r="11" spans="1:10" ht="123.75" customHeight="1" x14ac:dyDescent="0.2">
      <c r="A11" s="220" t="s">
        <v>390</v>
      </c>
      <c r="B11" s="2327" t="s">
        <v>1652</v>
      </c>
      <c r="C11" s="2341"/>
      <c r="D11" s="2341"/>
      <c r="E11" s="2341"/>
      <c r="F11" s="2342"/>
      <c r="G11" s="221" t="s">
        <v>391</v>
      </c>
      <c r="H11" s="1578" t="s">
        <v>1703</v>
      </c>
      <c r="I11" s="2185"/>
      <c r="J11" s="2236"/>
    </row>
    <row r="12" spans="1:10" ht="51" x14ac:dyDescent="0.2">
      <c r="A12" s="222" t="s">
        <v>392</v>
      </c>
      <c r="B12" s="1578" t="s">
        <v>1654</v>
      </c>
      <c r="C12" s="2185"/>
      <c r="D12" s="2185"/>
      <c r="E12" s="2185"/>
      <c r="F12" s="1579"/>
      <c r="G12" s="223" t="s">
        <v>393</v>
      </c>
      <c r="H12" s="1582" t="s">
        <v>34</v>
      </c>
      <c r="I12" s="1582"/>
      <c r="J12" s="2193"/>
    </row>
    <row r="13" spans="1:10" ht="63.75" customHeight="1" x14ac:dyDescent="0.2">
      <c r="A13" s="222" t="s">
        <v>394</v>
      </c>
      <c r="B13" s="1578" t="s">
        <v>1656</v>
      </c>
      <c r="C13" s="2185"/>
      <c r="D13" s="2185"/>
      <c r="E13" s="2185"/>
      <c r="F13" s="1579"/>
      <c r="G13" s="223" t="s">
        <v>395</v>
      </c>
      <c r="H13" s="1582" t="s">
        <v>1657</v>
      </c>
      <c r="I13" s="1582"/>
      <c r="J13" s="2193"/>
    </row>
    <row r="14" spans="1:10" ht="15.75" x14ac:dyDescent="0.2">
      <c r="A14" s="1623" t="s">
        <v>396</v>
      </c>
      <c r="B14" s="2195" t="s">
        <v>866</v>
      </c>
      <c r="C14" s="2195"/>
      <c r="D14" s="2195"/>
      <c r="E14" s="1634" t="s">
        <v>397</v>
      </c>
      <c r="F14" s="1797">
        <v>45</v>
      </c>
      <c r="G14" s="1638" t="s">
        <v>398</v>
      </c>
      <c r="H14" s="2599" t="s">
        <v>1658</v>
      </c>
      <c r="I14" s="2599"/>
      <c r="J14" s="2600"/>
    </row>
    <row r="15" spans="1:10" ht="15.75" x14ac:dyDescent="0.2">
      <c r="A15" s="1623"/>
      <c r="B15" s="2198"/>
      <c r="C15" s="2198"/>
      <c r="D15" s="2198"/>
      <c r="E15" s="1634"/>
      <c r="F15" s="1797"/>
      <c r="G15" s="1639"/>
      <c r="H15" s="2601" t="s">
        <v>1659</v>
      </c>
      <c r="I15" s="2601"/>
      <c r="J15" s="2602"/>
    </row>
    <row r="16" spans="1:10" ht="15.75" x14ac:dyDescent="0.2">
      <c r="A16" s="1645"/>
      <c r="B16" s="2198"/>
      <c r="C16" s="2198"/>
      <c r="D16" s="2198"/>
      <c r="E16" s="1653"/>
      <c r="F16" s="2336"/>
      <c r="G16" s="1639"/>
      <c r="H16" s="2610" t="s">
        <v>1660</v>
      </c>
      <c r="I16" s="2610"/>
      <c r="J16" s="2611"/>
    </row>
    <row r="17" spans="1:22" ht="24.75" customHeight="1" x14ac:dyDescent="0.2">
      <c r="A17" s="2614"/>
      <c r="B17" s="1618" t="s">
        <v>378</v>
      </c>
      <c r="C17" s="1618"/>
      <c r="D17" s="1618"/>
      <c r="E17" s="1618"/>
      <c r="F17" s="1618"/>
      <c r="G17" s="1618"/>
      <c r="H17" s="1618"/>
      <c r="I17" s="1618"/>
      <c r="J17" s="1618"/>
      <c r="L17" s="1389"/>
      <c r="M17" s="1389"/>
      <c r="N17" s="1389"/>
      <c r="O17" s="1389"/>
      <c r="P17" s="1389"/>
      <c r="Q17" s="1389"/>
      <c r="R17" s="1389"/>
      <c r="S17" s="1350"/>
      <c r="T17" s="1350"/>
      <c r="U17" s="1350"/>
      <c r="V17" s="1350"/>
    </row>
    <row r="18" spans="1:22" ht="17.25" customHeight="1" x14ac:dyDescent="0.2">
      <c r="A18" s="2614"/>
      <c r="B18" s="1619" t="s">
        <v>1648</v>
      </c>
      <c r="C18" s="1619"/>
      <c r="D18" s="1619"/>
      <c r="E18" s="1619"/>
      <c r="F18" s="1619"/>
      <c r="G18" s="1619"/>
      <c r="H18" s="1619"/>
      <c r="I18" s="1619"/>
      <c r="J18" s="1619"/>
      <c r="L18" s="1389"/>
      <c r="M18" s="1389"/>
      <c r="N18" s="1389"/>
      <c r="O18" s="1389"/>
      <c r="P18" s="1389"/>
      <c r="Q18" s="1389"/>
      <c r="R18" s="1389"/>
      <c r="S18" s="1350"/>
      <c r="T18" s="1350"/>
      <c r="U18" s="1350"/>
      <c r="V18" s="1350"/>
    </row>
    <row r="19" spans="1:22" ht="24.75" customHeight="1" x14ac:dyDescent="0.2">
      <c r="A19" s="2614"/>
      <c r="B19" s="2615" t="s">
        <v>380</v>
      </c>
      <c r="C19" s="2615"/>
      <c r="D19" s="2615"/>
      <c r="E19" s="2615"/>
      <c r="F19" s="2615"/>
      <c r="G19" s="2615"/>
      <c r="H19" s="2615"/>
      <c r="I19" s="2615"/>
      <c r="J19" s="2615"/>
      <c r="L19" s="1389"/>
      <c r="M19" s="1389"/>
      <c r="N19" s="1389"/>
      <c r="O19" s="1389"/>
      <c r="P19" s="1389"/>
      <c r="Q19" s="1389"/>
      <c r="R19" s="1389"/>
      <c r="S19" s="1350"/>
      <c r="T19" s="1350"/>
      <c r="U19" s="1350"/>
      <c r="V19" s="1350"/>
    </row>
    <row r="20" spans="1:22" ht="13.5" thickBot="1" x14ac:dyDescent="0.25">
      <c r="A20" s="2212" t="s">
        <v>402</v>
      </c>
      <c r="B20" s="2612"/>
      <c r="C20" s="2612"/>
      <c r="D20" s="2612"/>
      <c r="E20" s="2612"/>
      <c r="F20" s="2612"/>
      <c r="G20" s="2612"/>
      <c r="H20" s="2612"/>
      <c r="I20" s="2612"/>
      <c r="J20" s="2613"/>
      <c r="L20" s="1389"/>
      <c r="M20" s="1389"/>
      <c r="N20" s="1389"/>
      <c r="O20" s="1389"/>
      <c r="P20" s="1389"/>
      <c r="Q20" s="1389"/>
      <c r="R20" s="1389"/>
      <c r="S20" s="1350"/>
      <c r="T20" s="1350"/>
      <c r="U20" s="1350"/>
      <c r="V20" s="1350"/>
    </row>
    <row r="21" spans="1:22" ht="25.5" customHeight="1" x14ac:dyDescent="0.2">
      <c r="A21" s="468" t="s">
        <v>403</v>
      </c>
      <c r="B21" s="227" t="s">
        <v>397</v>
      </c>
      <c r="C21" s="627" t="s">
        <v>1704</v>
      </c>
      <c r="D21" s="223" t="s">
        <v>405</v>
      </c>
      <c r="E21" s="223" t="s">
        <v>406</v>
      </c>
      <c r="F21" s="1634" t="s">
        <v>407</v>
      </c>
      <c r="G21" s="2022"/>
      <c r="H21" s="223" t="s">
        <v>665</v>
      </c>
      <c r="I21" s="223" t="s">
        <v>666</v>
      </c>
      <c r="J21" s="228" t="s">
        <v>667</v>
      </c>
      <c r="L21" s="1389"/>
      <c r="M21" s="1389"/>
      <c r="N21" s="1389"/>
      <c r="O21" s="1389"/>
      <c r="P21" s="1389"/>
      <c r="Q21" s="1389"/>
      <c r="R21" s="1389"/>
      <c r="S21" s="1350"/>
      <c r="T21" s="1350"/>
      <c r="U21" s="1350"/>
      <c r="V21" s="1350"/>
    </row>
    <row r="22" spans="1:22" ht="259.5" customHeight="1" x14ac:dyDescent="0.2">
      <c r="A22" s="393" t="s">
        <v>1663</v>
      </c>
      <c r="B22" s="472">
        <v>15</v>
      </c>
      <c r="C22" s="503">
        <v>50</v>
      </c>
      <c r="D22" s="466"/>
      <c r="E22" s="2385" t="s">
        <v>1708</v>
      </c>
      <c r="F22" s="1991" t="s">
        <v>1665</v>
      </c>
      <c r="G22" s="1966"/>
      <c r="H22" s="353" t="s">
        <v>1666</v>
      </c>
      <c r="I22" s="392">
        <v>42916</v>
      </c>
      <c r="J22" s="353"/>
      <c r="L22" s="1389"/>
      <c r="M22" s="1389"/>
      <c r="N22" s="1389"/>
      <c r="O22" s="1389"/>
      <c r="P22" s="1389"/>
      <c r="Q22" s="1389"/>
      <c r="R22" s="1389"/>
      <c r="S22" s="1350"/>
      <c r="T22" s="1350"/>
      <c r="U22" s="1350"/>
      <c r="V22" s="1350"/>
    </row>
    <row r="23" spans="1:22" ht="237" customHeight="1" x14ac:dyDescent="0.2">
      <c r="A23" s="393" t="s">
        <v>1667</v>
      </c>
      <c r="B23" s="472">
        <v>15</v>
      </c>
      <c r="C23" s="1422"/>
      <c r="D23" s="351"/>
      <c r="E23" s="2590"/>
      <c r="F23" s="1503" t="s">
        <v>1668</v>
      </c>
      <c r="G23" s="1504"/>
      <c r="H23" s="353"/>
      <c r="I23" s="392">
        <v>42551</v>
      </c>
      <c r="J23" s="353"/>
      <c r="L23" s="1389"/>
      <c r="M23" s="1389"/>
      <c r="N23" s="1389"/>
      <c r="O23" s="1389"/>
      <c r="P23" s="1389"/>
      <c r="Q23" s="1389"/>
      <c r="R23" s="1389"/>
      <c r="S23" s="1350"/>
      <c r="T23" s="1350"/>
      <c r="U23" s="1350"/>
      <c r="V23" s="1350"/>
    </row>
    <row r="24" spans="1:22" ht="245.25" customHeight="1" x14ac:dyDescent="0.2">
      <c r="A24" s="393" t="s">
        <v>1669</v>
      </c>
      <c r="B24" s="472">
        <v>15</v>
      </c>
      <c r="C24" s="1422">
        <v>57</v>
      </c>
      <c r="D24" s="351"/>
      <c r="E24" s="2590"/>
      <c r="F24" s="1503" t="s">
        <v>1670</v>
      </c>
      <c r="G24" s="1504"/>
      <c r="H24" s="353" t="s">
        <v>1666</v>
      </c>
      <c r="I24" s="392">
        <v>42551</v>
      </c>
      <c r="J24" s="353"/>
      <c r="L24" s="1389"/>
      <c r="M24" s="1389"/>
      <c r="N24" s="1389"/>
      <c r="O24" s="1389"/>
      <c r="P24" s="1389"/>
      <c r="Q24" s="1389"/>
      <c r="R24" s="1389"/>
      <c r="S24" s="1350"/>
      <c r="T24" s="1350"/>
      <c r="U24" s="1350"/>
      <c r="V24" s="1350"/>
    </row>
    <row r="25" spans="1:22" ht="263.25" customHeight="1" x14ac:dyDescent="0.2">
      <c r="A25" s="393" t="s">
        <v>1671</v>
      </c>
      <c r="B25" s="472">
        <v>45</v>
      </c>
      <c r="C25" s="1422">
        <v>146</v>
      </c>
      <c r="D25" s="351"/>
      <c r="E25" s="2590"/>
      <c r="F25" s="1577" t="s">
        <v>1672</v>
      </c>
      <c r="G25" s="1577"/>
      <c r="H25" s="353" t="s">
        <v>1657</v>
      </c>
      <c r="I25" s="392">
        <v>42551</v>
      </c>
      <c r="J25" s="353"/>
      <c r="L25" s="1389"/>
      <c r="M25" s="1389"/>
      <c r="N25" s="1389"/>
      <c r="O25" s="1389"/>
      <c r="P25" s="1389"/>
      <c r="Q25" s="1389"/>
      <c r="R25" s="1389"/>
      <c r="S25" s="1350"/>
      <c r="T25" s="1350"/>
      <c r="U25" s="1350"/>
      <c r="V25" s="1350"/>
    </row>
    <row r="26" spans="1:22" ht="259.5" customHeight="1" x14ac:dyDescent="0.2">
      <c r="A26" s="393" t="s">
        <v>1673</v>
      </c>
      <c r="B26" s="472">
        <v>15</v>
      </c>
      <c r="C26" s="503">
        <v>34.799999999999997</v>
      </c>
      <c r="D26" s="466"/>
      <c r="E26" s="2385" t="s">
        <v>1709</v>
      </c>
      <c r="F26" s="1991" t="s">
        <v>1665</v>
      </c>
      <c r="G26" s="1966"/>
      <c r="H26" s="353" t="s">
        <v>1666</v>
      </c>
      <c r="I26" s="392">
        <v>43099</v>
      </c>
      <c r="J26" s="353"/>
      <c r="L26" s="1389"/>
      <c r="M26" s="1389"/>
      <c r="N26" s="1389"/>
      <c r="O26" s="1389"/>
      <c r="P26" s="1389"/>
      <c r="Q26" s="1389"/>
      <c r="R26" s="1389"/>
      <c r="S26" s="1350"/>
      <c r="T26" s="1350"/>
      <c r="U26" s="1350"/>
      <c r="V26" s="1350"/>
    </row>
    <row r="27" spans="1:22" ht="330.75" customHeight="1" x14ac:dyDescent="0.2">
      <c r="A27" s="393" t="s">
        <v>1675</v>
      </c>
      <c r="B27" s="472">
        <v>15</v>
      </c>
      <c r="C27" s="1422"/>
      <c r="D27" s="351"/>
      <c r="E27" s="2590"/>
      <c r="F27" s="1503" t="s">
        <v>1668</v>
      </c>
      <c r="G27" s="1504"/>
      <c r="H27" s="353"/>
      <c r="I27" s="392">
        <v>43099</v>
      </c>
      <c r="J27" s="353"/>
      <c r="L27" s="1389"/>
      <c r="M27" s="1389"/>
      <c r="N27" s="1389"/>
      <c r="O27" s="1389"/>
      <c r="P27" s="1389"/>
      <c r="Q27" s="1389"/>
      <c r="R27" s="1389"/>
      <c r="S27" s="1350"/>
      <c r="T27" s="1350"/>
      <c r="U27" s="1350"/>
      <c r="V27" s="1350"/>
    </row>
    <row r="28" spans="1:22" ht="409.5" customHeight="1" x14ac:dyDescent="0.2">
      <c r="A28" s="393" t="s">
        <v>1676</v>
      </c>
      <c r="B28" s="472">
        <v>15</v>
      </c>
      <c r="C28" s="1422">
        <v>92</v>
      </c>
      <c r="D28" s="351"/>
      <c r="E28" s="2590"/>
      <c r="F28" s="1503" t="s">
        <v>1670</v>
      </c>
      <c r="G28" s="1504"/>
      <c r="H28" s="353" t="s">
        <v>1666</v>
      </c>
      <c r="I28" s="392">
        <v>43099</v>
      </c>
      <c r="J28" s="353"/>
      <c r="L28" s="1389"/>
      <c r="M28" s="1389"/>
      <c r="N28" s="1389"/>
      <c r="O28" s="1389"/>
      <c r="P28" s="1389"/>
      <c r="Q28" s="1389"/>
      <c r="R28" s="1389"/>
      <c r="S28" s="1350"/>
      <c r="T28" s="1350"/>
      <c r="U28" s="1350"/>
      <c r="V28" s="1350"/>
    </row>
    <row r="29" spans="1:22" ht="279" customHeight="1" x14ac:dyDescent="0.2">
      <c r="A29" s="393" t="s">
        <v>1671</v>
      </c>
      <c r="B29" s="472">
        <v>45</v>
      </c>
      <c r="C29" s="1422">
        <v>126.8</v>
      </c>
      <c r="D29" s="351"/>
      <c r="E29" s="2590"/>
      <c r="F29" s="1577" t="s">
        <v>1672</v>
      </c>
      <c r="G29" s="1577"/>
      <c r="H29" s="353" t="s">
        <v>1657</v>
      </c>
      <c r="I29" s="392">
        <v>43099</v>
      </c>
      <c r="J29" s="353"/>
      <c r="L29" s="1389"/>
      <c r="M29" s="1389"/>
      <c r="N29" s="1389"/>
      <c r="O29" s="1389"/>
      <c r="P29" s="1389"/>
      <c r="Q29" s="1389"/>
      <c r="R29" s="1389"/>
      <c r="S29" s="1350"/>
      <c r="T29" s="1350"/>
      <c r="U29" s="1350"/>
      <c r="V29" s="1350"/>
    </row>
    <row r="30" spans="1:22" ht="363.75" customHeight="1" x14ac:dyDescent="0.2">
      <c r="A30" s="1167" t="s">
        <v>1710</v>
      </c>
      <c r="B30" s="1168">
        <v>15</v>
      </c>
      <c r="C30" s="1169">
        <v>64</v>
      </c>
      <c r="D30" s="1170"/>
      <c r="E30" s="2618" t="s">
        <v>1711</v>
      </c>
      <c r="F30" s="1750" t="s">
        <v>1665</v>
      </c>
      <c r="G30" s="1751"/>
      <c r="H30" s="133" t="s">
        <v>1666</v>
      </c>
      <c r="I30" s="316"/>
      <c r="J30" s="1423"/>
      <c r="L30" s="1389">
        <f t="array" ref="L30">L29:L30</f>
        <v>0</v>
      </c>
      <c r="M30" s="1389"/>
      <c r="N30" s="1389"/>
      <c r="O30" s="1389"/>
      <c r="P30" s="1389"/>
      <c r="Q30" s="1389"/>
      <c r="R30" s="1389"/>
      <c r="S30" s="1350"/>
      <c r="T30" s="1350"/>
      <c r="U30" s="1350"/>
      <c r="V30" s="1350"/>
    </row>
    <row r="31" spans="1:22" ht="234.75" customHeight="1" x14ac:dyDescent="0.2">
      <c r="A31" s="1167" t="s">
        <v>1712</v>
      </c>
      <c r="B31" s="1168">
        <v>5</v>
      </c>
      <c r="C31" s="1171">
        <v>64</v>
      </c>
      <c r="D31" s="1172"/>
      <c r="E31" s="2619"/>
      <c r="F31" s="1750" t="s">
        <v>1668</v>
      </c>
      <c r="G31" s="1751"/>
      <c r="H31" s="133" t="s">
        <v>1666</v>
      </c>
      <c r="I31" s="316"/>
      <c r="J31" s="1423"/>
      <c r="L31" s="1389"/>
      <c r="M31" s="1389"/>
      <c r="N31" s="1389"/>
      <c r="O31" s="1389"/>
      <c r="P31" s="1389"/>
      <c r="Q31" s="1389"/>
      <c r="R31" s="1389"/>
      <c r="S31" s="1389"/>
      <c r="T31" s="1389"/>
      <c r="U31" s="1389"/>
      <c r="V31" s="1389"/>
    </row>
    <row r="32" spans="1:22" ht="149.25" customHeight="1" x14ac:dyDescent="0.2">
      <c r="A32" s="1167" t="s">
        <v>1713</v>
      </c>
      <c r="B32" s="1168">
        <v>15</v>
      </c>
      <c r="C32" s="1169">
        <v>108</v>
      </c>
      <c r="D32" s="1172"/>
      <c r="E32" s="2619"/>
      <c r="F32" s="1750" t="s">
        <v>1714</v>
      </c>
      <c r="G32" s="1751"/>
      <c r="H32" s="133" t="s">
        <v>1666</v>
      </c>
      <c r="I32" s="316"/>
      <c r="J32" s="1423"/>
      <c r="L32" s="1389"/>
      <c r="M32" s="1389"/>
      <c r="N32" s="1389"/>
      <c r="O32" s="1389"/>
      <c r="P32" s="1389"/>
      <c r="Q32" s="1389"/>
      <c r="R32" s="1389"/>
      <c r="S32" s="1389"/>
      <c r="T32" s="1389"/>
      <c r="U32" s="1389"/>
      <c r="V32" s="1389"/>
    </row>
    <row r="33" spans="1:22" ht="168" customHeight="1" x14ac:dyDescent="0.2">
      <c r="A33" s="2616" t="s">
        <v>1671</v>
      </c>
      <c r="B33" s="2624">
        <v>15</v>
      </c>
      <c r="C33" s="2569">
        <v>215</v>
      </c>
      <c r="D33" s="2622"/>
      <c r="E33" s="2619"/>
      <c r="F33" s="2416" t="s">
        <v>1684</v>
      </c>
      <c r="G33" s="2328"/>
      <c r="H33" s="1483" t="s">
        <v>1666</v>
      </c>
      <c r="I33" s="2362"/>
      <c r="J33" s="2620"/>
      <c r="L33" s="1389"/>
      <c r="M33" s="1389"/>
      <c r="N33" s="1389"/>
      <c r="O33" s="1389"/>
      <c r="P33" s="1389"/>
      <c r="Q33" s="1389"/>
      <c r="R33" s="1389"/>
      <c r="S33" s="1389"/>
      <c r="T33" s="1389"/>
      <c r="U33" s="1389"/>
      <c r="V33" s="1389"/>
    </row>
    <row r="34" spans="1:22" x14ac:dyDescent="0.2">
      <c r="A34" s="2617"/>
      <c r="B34" s="2625"/>
      <c r="C34" s="2570"/>
      <c r="D34" s="2623"/>
      <c r="E34" s="2619"/>
      <c r="F34" s="2331"/>
      <c r="G34" s="2332"/>
      <c r="H34" s="1481"/>
      <c r="I34" s="2313"/>
      <c r="J34" s="2621"/>
      <c r="L34" s="1389"/>
      <c r="M34" s="1389"/>
      <c r="N34" s="1389"/>
      <c r="O34" s="1389"/>
      <c r="P34" s="1389" t="s">
        <v>1680</v>
      </c>
      <c r="Q34" s="1389" t="s">
        <v>1681</v>
      </c>
      <c r="R34" s="1389" t="s">
        <v>1682</v>
      </c>
      <c r="S34" s="1389" t="s">
        <v>541</v>
      </c>
      <c r="T34" s="1389"/>
      <c r="U34" s="1389"/>
      <c r="V34" s="1389"/>
    </row>
    <row r="35" spans="1:22" x14ac:dyDescent="0.2">
      <c r="L35" s="1389"/>
      <c r="M35" s="1389"/>
      <c r="N35" s="1389"/>
      <c r="O35" s="1389"/>
      <c r="P35" s="1389"/>
      <c r="Q35" s="1389"/>
      <c r="R35" s="1389"/>
      <c r="S35" s="1389"/>
      <c r="T35" s="1389"/>
      <c r="U35" s="1389"/>
      <c r="V35" s="1389"/>
    </row>
    <row r="36" spans="1:22" x14ac:dyDescent="0.2">
      <c r="L36" s="1389"/>
      <c r="M36" s="1389"/>
      <c r="N36" s="1389"/>
      <c r="O36" s="1389" t="s">
        <v>1700</v>
      </c>
      <c r="P36" s="1389">
        <v>15</v>
      </c>
      <c r="Q36" s="1389">
        <v>15</v>
      </c>
      <c r="R36" s="1389">
        <v>15</v>
      </c>
      <c r="S36" s="1389">
        <v>45</v>
      </c>
      <c r="T36" s="1389"/>
      <c r="U36" s="1389"/>
      <c r="V36" s="1389"/>
    </row>
    <row r="37" spans="1:22" x14ac:dyDescent="0.2">
      <c r="L37" s="1389"/>
      <c r="M37" s="1389"/>
      <c r="N37" s="1389"/>
      <c r="O37" s="1389" t="s">
        <v>1701</v>
      </c>
      <c r="P37" s="1389">
        <v>50</v>
      </c>
      <c r="Q37" s="1389">
        <v>39</v>
      </c>
      <c r="R37" s="1389">
        <v>57</v>
      </c>
      <c r="S37" s="1389">
        <f>SUM(P37:R38)</f>
        <v>146</v>
      </c>
      <c r="T37" s="1389"/>
      <c r="U37" s="1389"/>
      <c r="V37" s="1389"/>
    </row>
    <row r="38" spans="1:22" ht="57.75" customHeight="1" x14ac:dyDescent="0.2">
      <c r="B38" s="1190" t="s">
        <v>1697</v>
      </c>
      <c r="C38" s="1190">
        <v>2020</v>
      </c>
      <c r="D38" s="1190">
        <v>2021</v>
      </c>
      <c r="L38" s="1389"/>
      <c r="M38" s="1389"/>
      <c r="N38" s="1389"/>
      <c r="O38" s="1389"/>
      <c r="P38" s="1389"/>
      <c r="Q38" s="1389"/>
      <c r="R38" s="1389"/>
      <c r="S38" s="1389"/>
      <c r="T38" s="1389"/>
      <c r="U38" s="1389"/>
      <c r="V38" s="1389"/>
    </row>
    <row r="39" spans="1:22" ht="66.75" customHeight="1" x14ac:dyDescent="0.2">
      <c r="B39" s="1194" t="s">
        <v>1698</v>
      </c>
      <c r="C39" s="1196">
        <v>276</v>
      </c>
      <c r="D39" s="1196">
        <v>199</v>
      </c>
      <c r="L39" s="1389"/>
      <c r="M39" s="1389"/>
      <c r="N39" s="1389"/>
      <c r="O39" s="1389"/>
      <c r="P39" s="1389"/>
      <c r="Q39" s="1389"/>
      <c r="R39" s="1389"/>
      <c r="S39" s="1389"/>
      <c r="T39" s="1389"/>
      <c r="U39" s="1389"/>
      <c r="V39" s="1389"/>
    </row>
    <row r="40" spans="1:22" ht="69" customHeight="1" x14ac:dyDescent="0.2">
      <c r="B40" s="1195" t="s">
        <v>1699</v>
      </c>
      <c r="C40" s="1196">
        <v>143</v>
      </c>
      <c r="D40" s="1196">
        <v>215</v>
      </c>
      <c r="L40" s="1389"/>
      <c r="M40" s="1389"/>
      <c r="N40" s="1389"/>
      <c r="O40" s="1389"/>
      <c r="P40" s="1389"/>
      <c r="Q40" s="1389"/>
      <c r="R40" s="1389"/>
      <c r="S40" s="1389"/>
      <c r="T40" s="1389"/>
      <c r="U40" s="1389"/>
      <c r="V40" s="1389"/>
    </row>
    <row r="41" spans="1:22" x14ac:dyDescent="0.2">
      <c r="B41" s="1193"/>
      <c r="C41" s="1193"/>
      <c r="D41" s="1193"/>
      <c r="L41" s="1389"/>
      <c r="M41" s="1389"/>
      <c r="N41" s="1389"/>
      <c r="O41" s="1389"/>
      <c r="P41" s="1389"/>
      <c r="Q41" s="1389"/>
      <c r="R41" s="1389"/>
      <c r="S41" s="1389"/>
      <c r="T41" s="1389"/>
      <c r="U41" s="1389"/>
      <c r="V41" s="1389"/>
    </row>
    <row r="42" spans="1:22" x14ac:dyDescent="0.2">
      <c r="L42" s="1389"/>
      <c r="M42" s="1389"/>
      <c r="N42" s="1389"/>
      <c r="O42" s="1389"/>
      <c r="P42" s="1389"/>
      <c r="Q42" s="1389"/>
      <c r="R42" s="1389"/>
      <c r="S42" s="1389"/>
      <c r="T42" s="1389"/>
      <c r="U42" s="1389"/>
      <c r="V42" s="1389"/>
    </row>
    <row r="43" spans="1:22" x14ac:dyDescent="0.2">
      <c r="L43" s="1389"/>
      <c r="M43" s="1389"/>
      <c r="N43" s="1389"/>
      <c r="O43" s="1389"/>
      <c r="P43" s="1389"/>
      <c r="Q43" s="1389"/>
      <c r="R43" s="1389"/>
      <c r="S43" s="1389"/>
      <c r="T43" s="1389"/>
      <c r="U43" s="1389"/>
      <c r="V43" s="1389"/>
    </row>
    <row r="44" spans="1:22" x14ac:dyDescent="0.2">
      <c r="L44" s="1389"/>
      <c r="M44" s="1389"/>
      <c r="N44" s="1389"/>
      <c r="O44" s="1389"/>
      <c r="P44" s="1389"/>
      <c r="Q44" s="1389"/>
      <c r="R44" s="1389"/>
      <c r="S44" s="1389"/>
      <c r="T44" s="1389"/>
      <c r="U44" s="1389"/>
      <c r="V44" s="1389"/>
    </row>
    <row r="45" spans="1:22" x14ac:dyDescent="0.2">
      <c r="L45" s="1389"/>
      <c r="M45" s="1389"/>
      <c r="N45" s="1389"/>
      <c r="O45" s="1389"/>
      <c r="P45" s="1389"/>
      <c r="Q45" s="1389"/>
      <c r="R45" s="1389"/>
      <c r="S45" s="1389"/>
      <c r="T45" s="1389"/>
      <c r="U45" s="1389"/>
      <c r="V45" s="1389"/>
    </row>
    <row r="46" spans="1:22" x14ac:dyDescent="0.2">
      <c r="L46" s="1389"/>
      <c r="M46" s="1389"/>
      <c r="N46" s="1389"/>
      <c r="O46" s="1389"/>
      <c r="P46" s="1389"/>
      <c r="Q46" s="1389"/>
      <c r="R46" s="1389"/>
      <c r="S46" s="1389"/>
      <c r="T46" s="1389"/>
      <c r="U46" s="1389"/>
      <c r="V46" s="1389"/>
    </row>
    <row r="47" spans="1:22" x14ac:dyDescent="0.2">
      <c r="L47" s="1389"/>
      <c r="M47" s="1389"/>
      <c r="N47" s="1389"/>
      <c r="O47" s="1389"/>
      <c r="P47" s="1389"/>
      <c r="Q47" s="1389"/>
      <c r="R47" s="1389"/>
      <c r="S47" s="1389"/>
      <c r="T47" s="1389"/>
      <c r="U47" s="1389"/>
      <c r="V47" s="1389"/>
    </row>
    <row r="48" spans="1:22" x14ac:dyDescent="0.2">
      <c r="L48" s="1389"/>
      <c r="M48" s="1389"/>
      <c r="N48" s="1389"/>
      <c r="O48" s="1389"/>
      <c r="P48" s="1389"/>
      <c r="Q48" s="1389"/>
      <c r="R48" s="1389"/>
      <c r="S48" s="1389"/>
      <c r="T48" s="1389"/>
      <c r="U48" s="1389"/>
      <c r="V48" s="1389"/>
    </row>
  </sheetData>
  <mergeCells count="57">
    <mergeCell ref="F25:G25"/>
    <mergeCell ref="E14:E16"/>
    <mergeCell ref="F14:F16"/>
    <mergeCell ref="G14:G16"/>
    <mergeCell ref="A20:J20"/>
    <mergeCell ref="A14:A16"/>
    <mergeCell ref="A17:A19"/>
    <mergeCell ref="F24:G24"/>
    <mergeCell ref="H15:J15"/>
    <mergeCell ref="F22:G22"/>
    <mergeCell ref="F23:G23"/>
    <mergeCell ref="F21:G21"/>
    <mergeCell ref="H16:J16"/>
    <mergeCell ref="B18:J18"/>
    <mergeCell ref="A1:J1"/>
    <mergeCell ref="A2:A4"/>
    <mergeCell ref="B2:J2"/>
    <mergeCell ref="B3:J3"/>
    <mergeCell ref="B4:J4"/>
    <mergeCell ref="B6:D7"/>
    <mergeCell ref="A6:A7"/>
    <mergeCell ref="A5:J5"/>
    <mergeCell ref="E6:E7"/>
    <mergeCell ref="F6:H7"/>
    <mergeCell ref="A8:J8"/>
    <mergeCell ref="B9:F9"/>
    <mergeCell ref="H9:J9"/>
    <mergeCell ref="B12:F12"/>
    <mergeCell ref="E22:E25"/>
    <mergeCell ref="H12:J12"/>
    <mergeCell ref="B19:J19"/>
    <mergeCell ref="B10:F10"/>
    <mergeCell ref="H10:J10"/>
    <mergeCell ref="B11:F11"/>
    <mergeCell ref="H11:J11"/>
    <mergeCell ref="B14:D16"/>
    <mergeCell ref="B17:J17"/>
    <mergeCell ref="B13:F13"/>
    <mergeCell ref="H13:J13"/>
    <mergeCell ref="H14:J14"/>
    <mergeCell ref="E26:E29"/>
    <mergeCell ref="F26:G26"/>
    <mergeCell ref="F27:G27"/>
    <mergeCell ref="F28:G28"/>
    <mergeCell ref="F29:G29"/>
    <mergeCell ref="J33:J34"/>
    <mergeCell ref="H33:H34"/>
    <mergeCell ref="D33:D34"/>
    <mergeCell ref="C33:C34"/>
    <mergeCell ref="B33:B34"/>
    <mergeCell ref="A33:A34"/>
    <mergeCell ref="I33:I34"/>
    <mergeCell ref="E30:E34"/>
    <mergeCell ref="F30:G30"/>
    <mergeCell ref="F31:G31"/>
    <mergeCell ref="F32:G32"/>
    <mergeCell ref="F33:G34"/>
  </mergeCells>
  <dataValidations count="4">
    <dataValidation type="list" allowBlank="1" showInputMessage="1" showErrorMessage="1" errorTitle="Seleccione un valor de la lista" sqref="J6" xr:uid="{00000000-0002-0000-3400-000000000000}">
      <formula1>$K$1:$K$3</formula1>
    </dataValidation>
    <dataValidation type="list" allowBlank="1" showInputMessage="1" showErrorMessage="1" errorTitle="Seleccione un valor de la lista" sqref="J7" xr:uid="{00000000-0002-0000-3400-000001000000}">
      <formula1>$L$1:$L$2</formula1>
    </dataValidation>
    <dataValidation allowBlank="1" showInputMessage="1" showErrorMessage="1" errorTitle="Seleccionar un valor de la lista" sqref="E22 E26" xr:uid="{00000000-0002-0000-3400-000002000000}"/>
    <dataValidation type="list" allowBlank="1" showInputMessage="1" showErrorMessage="1" sqref="J22:J29" xr:uid="{00000000-0002-0000-3400-000003000000}">
      <formula1>$M$1:$M$4</formula1>
    </dataValidation>
  </dataValidations>
  <pageMargins left="0.7" right="0.7" top="0.75" bottom="0.75" header="0.3" footer="0.3"/>
  <pageSetup paperSize="9" orientation="portrait" r:id="rId1"/>
  <drawing r:id="rId2"/>
  <legacyDrawing r:id="rId3"/>
</worksheet>
</file>

<file path=xl/worksheets/sheet5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rgb="FF00B050"/>
  </sheetPr>
  <dimension ref="A1:R25"/>
  <sheetViews>
    <sheetView showGridLines="0" topLeftCell="A4" workbookViewId="0">
      <selection activeCell="F6" sqref="F6:H7"/>
    </sheetView>
  </sheetViews>
  <sheetFormatPr baseColWidth="10" defaultColWidth="9.140625" defaultRowHeight="12.75" x14ac:dyDescent="0.2"/>
  <cols>
    <col min="1" max="1" width="19.5703125" customWidth="1"/>
    <col min="2" max="4" width="11.42578125" customWidth="1"/>
    <col min="5" max="5" width="57" customWidth="1"/>
    <col min="6" max="7" width="11.42578125" customWidth="1"/>
    <col min="8" max="8" width="13.5703125" customWidth="1"/>
    <col min="9" max="11" width="11.42578125" customWidth="1"/>
    <col min="12" max="18" width="11.42578125" style="10" customWidth="1"/>
    <col min="19" max="256" width="11.42578125" customWidth="1"/>
  </cols>
  <sheetData>
    <row r="1" spans="1:10" x14ac:dyDescent="0.2">
      <c r="A1" s="2186"/>
      <c r="B1" s="1662"/>
      <c r="C1" s="1662"/>
      <c r="D1" s="1662"/>
      <c r="E1" s="1662"/>
      <c r="F1" s="1662"/>
      <c r="G1" s="1662"/>
      <c r="H1" s="1662"/>
      <c r="I1" s="1662"/>
      <c r="J1" s="1663"/>
    </row>
    <row r="2" spans="1:10" ht="32.25" customHeight="1" x14ac:dyDescent="0.2">
      <c r="A2" s="2182"/>
      <c r="B2" s="1618" t="s">
        <v>378</v>
      </c>
      <c r="C2" s="1618"/>
      <c r="D2" s="1618"/>
      <c r="E2" s="1618"/>
      <c r="F2" s="1618"/>
      <c r="G2" s="1618"/>
      <c r="H2" s="1618"/>
      <c r="I2" s="1618"/>
      <c r="J2" s="1618"/>
    </row>
    <row r="3" spans="1:10" ht="29.25" customHeight="1" x14ac:dyDescent="0.2">
      <c r="A3" s="2182"/>
      <c r="B3" s="1619" t="s">
        <v>1648</v>
      </c>
      <c r="C3" s="1619"/>
      <c r="D3" s="1619"/>
      <c r="E3" s="1619"/>
      <c r="F3" s="1619"/>
      <c r="G3" s="1619"/>
      <c r="H3" s="1619"/>
      <c r="I3" s="1619"/>
      <c r="J3" s="1619"/>
    </row>
    <row r="4" spans="1:10" ht="27" customHeight="1" x14ac:dyDescent="0.2">
      <c r="A4" s="2182"/>
      <c r="B4" s="1619" t="s">
        <v>380</v>
      </c>
      <c r="C4" s="1619"/>
      <c r="D4" s="1619"/>
      <c r="E4" s="1619"/>
      <c r="F4" s="1619"/>
      <c r="G4" s="1619"/>
      <c r="H4" s="1619"/>
      <c r="I4" s="1619"/>
      <c r="J4" s="1619"/>
    </row>
    <row r="5" spans="1:10" x14ac:dyDescent="0.2">
      <c r="A5" s="1655" t="s">
        <v>381</v>
      </c>
      <c r="B5" s="1656"/>
      <c r="C5" s="1656"/>
      <c r="D5" s="1656"/>
      <c r="E5" s="1656"/>
      <c r="F5" s="1656"/>
      <c r="G5" s="1656"/>
      <c r="H5" s="1656"/>
      <c r="I5" s="1656"/>
      <c r="J5" s="1657"/>
    </row>
    <row r="6" spans="1:10" ht="25.5" customHeight="1" x14ac:dyDescent="0.2">
      <c r="A6" s="1645" t="s">
        <v>342</v>
      </c>
      <c r="B6" s="1647" t="s">
        <v>321</v>
      </c>
      <c r="C6" s="1648"/>
      <c r="D6" s="1649"/>
      <c r="E6" s="1653" t="s">
        <v>343</v>
      </c>
      <c r="F6" s="1647" t="s">
        <v>322</v>
      </c>
      <c r="G6" s="1648"/>
      <c r="H6" s="1649"/>
      <c r="I6" s="223" t="s">
        <v>382</v>
      </c>
      <c r="J6" s="224" t="s">
        <v>383</v>
      </c>
    </row>
    <row r="7" spans="1:10" ht="38.25" x14ac:dyDescent="0.2">
      <c r="A7" s="1646"/>
      <c r="B7" s="1650"/>
      <c r="C7" s="1651"/>
      <c r="D7" s="1652"/>
      <c r="E7" s="1654"/>
      <c r="F7" s="1650"/>
      <c r="G7" s="1651"/>
      <c r="H7" s="1652"/>
      <c r="I7" s="221" t="s">
        <v>384</v>
      </c>
      <c r="J7" s="225" t="s">
        <v>385</v>
      </c>
    </row>
    <row r="8" spans="1:10" x14ac:dyDescent="0.2">
      <c r="A8" s="2233"/>
      <c r="B8" s="2234"/>
      <c r="C8" s="2234"/>
      <c r="D8" s="2234"/>
      <c r="E8" s="2234"/>
      <c r="F8" s="2234"/>
      <c r="G8" s="2234"/>
      <c r="H8" s="2234"/>
      <c r="I8" s="2234"/>
      <c r="J8" s="2235"/>
    </row>
    <row r="9" spans="1:10" ht="133.5" customHeight="1" x14ac:dyDescent="0.2">
      <c r="A9" s="222" t="s">
        <v>386</v>
      </c>
      <c r="B9" s="1578" t="s">
        <v>1702</v>
      </c>
      <c r="C9" s="2185"/>
      <c r="D9" s="2185"/>
      <c r="E9" s="2185"/>
      <c r="F9" s="1579"/>
      <c r="G9" s="223" t="s">
        <v>387</v>
      </c>
      <c r="H9" s="2230" t="s">
        <v>1650</v>
      </c>
      <c r="I9" s="2231"/>
      <c r="J9" s="2232"/>
    </row>
    <row r="10" spans="1:10" ht="102" customHeight="1" x14ac:dyDescent="0.2">
      <c r="A10" s="222" t="s">
        <v>388</v>
      </c>
      <c r="B10" s="1578" t="s">
        <v>1384</v>
      </c>
      <c r="C10" s="2185"/>
      <c r="D10" s="2185"/>
      <c r="E10" s="2185"/>
      <c r="F10" s="1579"/>
      <c r="G10" s="223" t="s">
        <v>389</v>
      </c>
      <c r="H10" s="2230" t="s">
        <v>1651</v>
      </c>
      <c r="I10" s="2231"/>
      <c r="J10" s="2232"/>
    </row>
    <row r="11" spans="1:10" ht="129" customHeight="1" x14ac:dyDescent="0.2">
      <c r="A11" s="220" t="s">
        <v>390</v>
      </c>
      <c r="B11" s="2327" t="s">
        <v>1652</v>
      </c>
      <c r="C11" s="2341"/>
      <c r="D11" s="2341"/>
      <c r="E11" s="2341"/>
      <c r="F11" s="2342"/>
      <c r="G11" s="221" t="s">
        <v>391</v>
      </c>
      <c r="H11" s="1578" t="s">
        <v>1703</v>
      </c>
      <c r="I11" s="2185"/>
      <c r="J11" s="2236"/>
    </row>
    <row r="12" spans="1:10" ht="51" x14ac:dyDescent="0.2">
      <c r="A12" s="222" t="s">
        <v>392</v>
      </c>
      <c r="B12" s="1578" t="s">
        <v>1654</v>
      </c>
      <c r="C12" s="2185"/>
      <c r="D12" s="2185"/>
      <c r="E12" s="2185"/>
      <c r="F12" s="1579"/>
      <c r="G12" s="223" t="s">
        <v>393</v>
      </c>
      <c r="H12" s="1582" t="s">
        <v>34</v>
      </c>
      <c r="I12" s="1582"/>
      <c r="J12" s="2193"/>
    </row>
    <row r="13" spans="1:10" ht="63.75" customHeight="1" x14ac:dyDescent="0.2">
      <c r="A13" s="222" t="s">
        <v>394</v>
      </c>
      <c r="B13" s="1578" t="s">
        <v>1656</v>
      </c>
      <c r="C13" s="2185"/>
      <c r="D13" s="2185"/>
      <c r="E13" s="2185"/>
      <c r="F13" s="1579"/>
      <c r="G13" s="223" t="s">
        <v>395</v>
      </c>
      <c r="H13" s="1582" t="s">
        <v>1657</v>
      </c>
      <c r="I13" s="1582"/>
      <c r="J13" s="2193"/>
    </row>
    <row r="14" spans="1:10" ht="15.75" customHeight="1" x14ac:dyDescent="0.2">
      <c r="A14" s="1623" t="s">
        <v>396</v>
      </c>
      <c r="B14" s="2195" t="s">
        <v>866</v>
      </c>
      <c r="C14" s="2195"/>
      <c r="D14" s="2195"/>
      <c r="E14" s="1634" t="s">
        <v>397</v>
      </c>
      <c r="F14" s="1797">
        <v>45</v>
      </c>
      <c r="G14" s="1638" t="s">
        <v>398</v>
      </c>
      <c r="H14" s="2599" t="s">
        <v>1658</v>
      </c>
      <c r="I14" s="2599"/>
      <c r="J14" s="2600"/>
    </row>
    <row r="15" spans="1:10" ht="15.75" customHeight="1" x14ac:dyDescent="0.2">
      <c r="A15" s="1623"/>
      <c r="B15" s="2198"/>
      <c r="C15" s="2198"/>
      <c r="D15" s="2198"/>
      <c r="E15" s="1634"/>
      <c r="F15" s="1797"/>
      <c r="G15" s="1639"/>
      <c r="H15" s="2601" t="s">
        <v>1659</v>
      </c>
      <c r="I15" s="2601"/>
      <c r="J15" s="2602"/>
    </row>
    <row r="16" spans="1:10" ht="15.75" customHeight="1" x14ac:dyDescent="0.2">
      <c r="A16" s="1645"/>
      <c r="B16" s="2198"/>
      <c r="C16" s="2198"/>
      <c r="D16" s="2198"/>
      <c r="E16" s="1653"/>
      <c r="F16" s="2336"/>
      <c r="G16" s="1639"/>
      <c r="H16" s="2610" t="s">
        <v>1660</v>
      </c>
      <c r="I16" s="2610"/>
      <c r="J16" s="2611"/>
    </row>
    <row r="17" spans="1:10" ht="24.95" customHeight="1" x14ac:dyDescent="0.2">
      <c r="A17" s="2614"/>
      <c r="B17" s="1618" t="s">
        <v>378</v>
      </c>
      <c r="C17" s="1618"/>
      <c r="D17" s="1618"/>
      <c r="E17" s="1618"/>
      <c r="F17" s="1618"/>
      <c r="G17" s="1618"/>
      <c r="H17" s="1618"/>
      <c r="I17" s="1618"/>
      <c r="J17" s="1618"/>
    </row>
    <row r="18" spans="1:10" ht="24.95" customHeight="1" x14ac:dyDescent="0.2">
      <c r="A18" s="2614"/>
      <c r="B18" s="1619" t="s">
        <v>1648</v>
      </c>
      <c r="C18" s="1619"/>
      <c r="D18" s="1619"/>
      <c r="E18" s="1619"/>
      <c r="F18" s="1619"/>
      <c r="G18" s="1619"/>
      <c r="H18" s="1619"/>
      <c r="I18" s="1619"/>
      <c r="J18" s="1619"/>
    </row>
    <row r="19" spans="1:10" ht="24.95" customHeight="1" x14ac:dyDescent="0.2">
      <c r="A19" s="2614"/>
      <c r="B19" s="2615" t="s">
        <v>380</v>
      </c>
      <c r="C19" s="2615"/>
      <c r="D19" s="2615"/>
      <c r="E19" s="2615"/>
      <c r="F19" s="2615"/>
      <c r="G19" s="2615"/>
      <c r="H19" s="2615"/>
      <c r="I19" s="2615"/>
      <c r="J19" s="2615"/>
    </row>
    <row r="20" spans="1:10" ht="13.5" thickBot="1" x14ac:dyDescent="0.25">
      <c r="A20" s="2212" t="s">
        <v>402</v>
      </c>
      <c r="B20" s="2612"/>
      <c r="C20" s="2612"/>
      <c r="D20" s="2612"/>
      <c r="E20" s="2612"/>
      <c r="F20" s="2612"/>
      <c r="G20" s="2612"/>
      <c r="H20" s="2612"/>
      <c r="I20" s="2612"/>
      <c r="J20" s="2613"/>
    </row>
    <row r="21" spans="1:10" ht="25.5" customHeight="1" x14ac:dyDescent="0.2">
      <c r="A21" s="468" t="s">
        <v>403</v>
      </c>
      <c r="B21" s="227" t="s">
        <v>397</v>
      </c>
      <c r="C21" s="627" t="s">
        <v>1704</v>
      </c>
      <c r="D21" s="223" t="s">
        <v>405</v>
      </c>
      <c r="E21" s="223" t="s">
        <v>406</v>
      </c>
      <c r="F21" s="1634" t="s">
        <v>407</v>
      </c>
      <c r="G21" s="2022"/>
      <c r="H21" s="223" t="s">
        <v>665</v>
      </c>
      <c r="I21" s="223" t="s">
        <v>666</v>
      </c>
      <c r="J21" s="228" t="s">
        <v>667</v>
      </c>
    </row>
    <row r="22" spans="1:10" ht="408.75" customHeight="1" x14ac:dyDescent="0.2">
      <c r="A22" s="393" t="s">
        <v>1663</v>
      </c>
      <c r="B22" s="472">
        <v>15</v>
      </c>
      <c r="C22" s="503">
        <v>46</v>
      </c>
      <c r="D22" s="466"/>
      <c r="E22" s="2385" t="s">
        <v>1715</v>
      </c>
      <c r="F22" s="1991" t="s">
        <v>1665</v>
      </c>
      <c r="G22" s="1966"/>
      <c r="H22" s="353" t="s">
        <v>1666</v>
      </c>
      <c r="I22" s="392">
        <v>42916</v>
      </c>
      <c r="J22" s="353"/>
    </row>
    <row r="23" spans="1:10" ht="284.25" customHeight="1" x14ac:dyDescent="0.2">
      <c r="A23" s="393" t="s">
        <v>1667</v>
      </c>
      <c r="B23" s="472">
        <v>15</v>
      </c>
      <c r="C23" s="1422">
        <v>32</v>
      </c>
      <c r="D23" s="351"/>
      <c r="E23" s="2590"/>
      <c r="F23" s="1503" t="s">
        <v>1668</v>
      </c>
      <c r="G23" s="1504"/>
      <c r="H23" s="353"/>
      <c r="I23" s="353"/>
      <c r="J23" s="353"/>
    </row>
    <row r="24" spans="1:10" ht="316.5" customHeight="1" x14ac:dyDescent="0.2">
      <c r="A24" s="393" t="s">
        <v>1669</v>
      </c>
      <c r="B24" s="472">
        <v>15</v>
      </c>
      <c r="C24" s="1422">
        <v>59</v>
      </c>
      <c r="D24" s="351"/>
      <c r="E24" s="2590"/>
      <c r="F24" s="1503" t="s">
        <v>1670</v>
      </c>
      <c r="G24" s="1504"/>
      <c r="H24" s="353" t="s">
        <v>1666</v>
      </c>
      <c r="I24" s="392">
        <v>42551</v>
      </c>
      <c r="J24" s="353"/>
    </row>
    <row r="25" spans="1:10" ht="215.25" customHeight="1" x14ac:dyDescent="0.2">
      <c r="A25" s="393" t="s">
        <v>1671</v>
      </c>
      <c r="B25" s="472">
        <v>45</v>
      </c>
      <c r="C25" s="1422">
        <v>126</v>
      </c>
      <c r="D25" s="351"/>
      <c r="E25" s="2590"/>
      <c r="F25" s="1577" t="s">
        <v>1672</v>
      </c>
      <c r="G25" s="1577"/>
      <c r="H25" s="353" t="s">
        <v>1657</v>
      </c>
      <c r="I25" s="392">
        <v>42551</v>
      </c>
      <c r="J25" s="353"/>
    </row>
  </sheetData>
  <mergeCells count="40">
    <mergeCell ref="A8:J8"/>
    <mergeCell ref="B9:F9"/>
    <mergeCell ref="H9:J9"/>
    <mergeCell ref="B10:F10"/>
    <mergeCell ref="H10:J10"/>
    <mergeCell ref="A5:J5"/>
    <mergeCell ref="A6:A7"/>
    <mergeCell ref="B6:D7"/>
    <mergeCell ref="E6:E7"/>
    <mergeCell ref="F6:H7"/>
    <mergeCell ref="A1:J1"/>
    <mergeCell ref="A2:A4"/>
    <mergeCell ref="B2:J2"/>
    <mergeCell ref="B3:J3"/>
    <mergeCell ref="B4:J4"/>
    <mergeCell ref="B11:F11"/>
    <mergeCell ref="H11:J11"/>
    <mergeCell ref="B12:F12"/>
    <mergeCell ref="H12:J12"/>
    <mergeCell ref="B13:F13"/>
    <mergeCell ref="H13:J13"/>
    <mergeCell ref="A14:A16"/>
    <mergeCell ref="B14:D16"/>
    <mergeCell ref="E14:E16"/>
    <mergeCell ref="F14:F16"/>
    <mergeCell ref="G14:G16"/>
    <mergeCell ref="H14:J14"/>
    <mergeCell ref="H15:J15"/>
    <mergeCell ref="H16:J16"/>
    <mergeCell ref="F22:G22"/>
    <mergeCell ref="F23:G23"/>
    <mergeCell ref="F21:G21"/>
    <mergeCell ref="E22:E25"/>
    <mergeCell ref="F24:G24"/>
    <mergeCell ref="A17:A19"/>
    <mergeCell ref="B17:J17"/>
    <mergeCell ref="B18:J18"/>
    <mergeCell ref="B19:J19"/>
    <mergeCell ref="A20:J20"/>
    <mergeCell ref="F25:G25"/>
  </mergeCells>
  <dataValidations count="4">
    <dataValidation type="list" allowBlank="1" showInputMessage="1" showErrorMessage="1" errorTitle="Seleccione un valor de la lista" sqref="J7" xr:uid="{00000000-0002-0000-3500-000000000000}">
      <formula1>$L$1:$L$2</formula1>
    </dataValidation>
    <dataValidation type="list" allowBlank="1" showInputMessage="1" showErrorMessage="1" errorTitle="Seleccione un valor de la lista" sqref="J6" xr:uid="{00000000-0002-0000-3500-000001000000}">
      <formula1>$K$1:$K$3</formula1>
    </dataValidation>
    <dataValidation type="list" allowBlank="1" showInputMessage="1" showErrorMessage="1" sqref="J22:J25" xr:uid="{00000000-0002-0000-3500-000002000000}">
      <formula1>$M$1:$M$4</formula1>
    </dataValidation>
    <dataValidation allowBlank="1" showInputMessage="1" showErrorMessage="1" errorTitle="Seleccionar un valor de la lista" sqref="E22" xr:uid="{00000000-0002-0000-3500-000003000000}"/>
  </dataValidations>
  <pageMargins left="0.7" right="0.7" top="0.75" bottom="0.75" header="0.3" footer="0.3"/>
  <drawing r:id="rId1"/>
  <legacyDrawing r:id="rId2"/>
</worksheet>
</file>

<file path=xl/worksheets/sheet5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S65"/>
  <sheetViews>
    <sheetView showGridLines="0" topLeftCell="J6" zoomScale="110" zoomScaleNormal="110" workbookViewId="0">
      <selection activeCell="L60" sqref="L60"/>
    </sheetView>
  </sheetViews>
  <sheetFormatPr baseColWidth="10" defaultColWidth="9.140625" defaultRowHeight="12.75" x14ac:dyDescent="0.2"/>
  <cols>
    <col min="1" max="4" width="11.42578125" customWidth="1"/>
    <col min="5" max="5" width="24" customWidth="1"/>
    <col min="6" max="256" width="11.42578125" customWidth="1"/>
  </cols>
  <sheetData>
    <row r="1" spans="1:19" ht="14.25" x14ac:dyDescent="0.2">
      <c r="A1" s="2673"/>
      <c r="B1" s="2674"/>
      <c r="C1" s="2674"/>
      <c r="D1" s="2674"/>
      <c r="E1" s="2674"/>
      <c r="F1" s="2674"/>
      <c r="G1" s="2674"/>
      <c r="H1" s="2674"/>
      <c r="I1" s="2674"/>
      <c r="J1" s="2675"/>
      <c r="K1" s="252"/>
      <c r="L1" s="252"/>
      <c r="M1" s="252"/>
      <c r="N1" s="244"/>
      <c r="O1" s="244"/>
      <c r="P1" s="244"/>
      <c r="Q1" s="244"/>
      <c r="R1" s="244"/>
      <c r="S1" s="244"/>
    </row>
    <row r="2" spans="1:19" ht="14.25" x14ac:dyDescent="0.2">
      <c r="A2" s="2676"/>
      <c r="B2" s="2680" t="s">
        <v>378</v>
      </c>
      <c r="C2" s="2680"/>
      <c r="D2" s="2680"/>
      <c r="E2" s="2680"/>
      <c r="F2" s="2680"/>
      <c r="G2" s="2680"/>
      <c r="H2" s="2680"/>
      <c r="I2" s="2680"/>
      <c r="J2" s="2680"/>
      <c r="K2" s="252"/>
      <c r="L2" s="252"/>
      <c r="M2" s="252"/>
      <c r="N2" s="244"/>
      <c r="O2" s="244"/>
      <c r="P2" s="244"/>
      <c r="Q2" s="244"/>
      <c r="R2" s="244"/>
      <c r="S2" s="244"/>
    </row>
    <row r="3" spans="1:19" ht="14.25" x14ac:dyDescent="0.2">
      <c r="A3" s="2676"/>
      <c r="B3" s="2681" t="s">
        <v>1716</v>
      </c>
      <c r="C3" s="2681"/>
      <c r="D3" s="2681"/>
      <c r="E3" s="2681"/>
      <c r="F3" s="2681"/>
      <c r="G3" s="2681"/>
      <c r="H3" s="2681"/>
      <c r="I3" s="2681"/>
      <c r="J3" s="2681"/>
      <c r="K3" s="252"/>
      <c r="L3" s="252"/>
      <c r="M3" s="252"/>
      <c r="N3" s="244"/>
      <c r="O3" s="244"/>
      <c r="P3" s="244"/>
      <c r="Q3" s="244"/>
      <c r="R3" s="244"/>
      <c r="S3" s="244"/>
    </row>
    <row r="4" spans="1:19" ht="14.25" x14ac:dyDescent="0.2">
      <c r="A4" s="2676"/>
      <c r="B4" s="2681" t="s">
        <v>380</v>
      </c>
      <c r="C4" s="2681"/>
      <c r="D4" s="2681"/>
      <c r="E4" s="2681"/>
      <c r="F4" s="2681"/>
      <c r="G4" s="2681"/>
      <c r="H4" s="2681"/>
      <c r="I4" s="2681"/>
      <c r="J4" s="2681"/>
      <c r="K4" s="244"/>
      <c r="L4" s="244"/>
      <c r="M4" s="252"/>
      <c r="N4" s="244"/>
      <c r="O4" s="244"/>
      <c r="P4" s="244"/>
      <c r="Q4" s="244"/>
      <c r="R4" s="244"/>
      <c r="S4" s="244"/>
    </row>
    <row r="5" spans="1:19" x14ac:dyDescent="0.2">
      <c r="A5" s="2682" t="s">
        <v>381</v>
      </c>
      <c r="B5" s="2683"/>
      <c r="C5" s="2683"/>
      <c r="D5" s="2683"/>
      <c r="E5" s="2683"/>
      <c r="F5" s="2683"/>
      <c r="G5" s="2683"/>
      <c r="H5" s="2683"/>
      <c r="I5" s="2683"/>
      <c r="J5" s="2684"/>
      <c r="K5" s="244"/>
      <c r="L5" s="244"/>
      <c r="M5" s="244"/>
      <c r="N5" s="244"/>
      <c r="O5" s="244"/>
      <c r="P5" s="244"/>
      <c r="Q5" s="244"/>
      <c r="R5" s="244"/>
      <c r="S5" s="244"/>
    </row>
    <row r="6" spans="1:19" ht="25.5" x14ac:dyDescent="0.2">
      <c r="A6" s="2638" t="s">
        <v>342</v>
      </c>
      <c r="B6" s="2655" t="s">
        <v>324</v>
      </c>
      <c r="C6" s="2656"/>
      <c r="D6" s="2657"/>
      <c r="E6" s="2649" t="s">
        <v>343</v>
      </c>
      <c r="F6" s="2655" t="s">
        <v>325</v>
      </c>
      <c r="G6" s="2656"/>
      <c r="H6" s="2657"/>
      <c r="I6" s="255" t="s">
        <v>382</v>
      </c>
      <c r="J6" s="251" t="s">
        <v>383</v>
      </c>
      <c r="K6" s="244"/>
      <c r="L6" s="244"/>
      <c r="M6" s="244"/>
      <c r="N6" s="244"/>
      <c r="O6" s="244"/>
      <c r="P6" s="244"/>
      <c r="Q6" s="244"/>
      <c r="R6" s="244"/>
      <c r="S6" s="244"/>
    </row>
    <row r="7" spans="1:19" ht="38.25" x14ac:dyDescent="0.2">
      <c r="A7" s="2685"/>
      <c r="B7" s="2658"/>
      <c r="C7" s="2659"/>
      <c r="D7" s="2660"/>
      <c r="E7" s="2686"/>
      <c r="F7" s="2658"/>
      <c r="G7" s="2659"/>
      <c r="H7" s="2660"/>
      <c r="I7" s="256" t="s">
        <v>384</v>
      </c>
      <c r="J7" s="246" t="s">
        <v>385</v>
      </c>
      <c r="K7" s="244"/>
      <c r="L7" s="244"/>
      <c r="M7" s="244"/>
      <c r="N7" s="244"/>
      <c r="O7" s="244"/>
      <c r="P7" s="244"/>
      <c r="Q7" s="244"/>
      <c r="R7" s="244"/>
      <c r="S7" s="244"/>
    </row>
    <row r="8" spans="1:19" x14ac:dyDescent="0.2">
      <c r="A8" s="2677"/>
      <c r="B8" s="2678"/>
      <c r="C8" s="2678"/>
      <c r="D8" s="2678"/>
      <c r="E8" s="2678"/>
      <c r="F8" s="2678"/>
      <c r="G8" s="2678"/>
      <c r="H8" s="2678"/>
      <c r="I8" s="2678"/>
      <c r="J8" s="2679"/>
      <c r="K8" s="244"/>
      <c r="L8" s="244"/>
      <c r="M8" s="244"/>
      <c r="N8" s="244"/>
      <c r="O8" s="244"/>
      <c r="P8" s="244"/>
      <c r="Q8" s="244"/>
      <c r="R8" s="244"/>
      <c r="S8" s="244"/>
    </row>
    <row r="9" spans="1:19" ht="38.25" x14ac:dyDescent="0.2">
      <c r="A9" s="253" t="s">
        <v>386</v>
      </c>
      <c r="B9" s="2644" t="s">
        <v>1717</v>
      </c>
      <c r="C9" s="2645"/>
      <c r="D9" s="2645"/>
      <c r="E9" s="2645"/>
      <c r="F9" s="2646"/>
      <c r="G9" s="255" t="s">
        <v>387</v>
      </c>
      <c r="H9" s="2652" t="s">
        <v>1718</v>
      </c>
      <c r="I9" s="2653"/>
      <c r="J9" s="2654"/>
      <c r="K9" s="244"/>
      <c r="L9" s="244"/>
      <c r="M9" s="244"/>
      <c r="N9" s="244"/>
      <c r="O9" s="244"/>
      <c r="P9" s="244"/>
      <c r="Q9" s="244"/>
      <c r="R9" s="244"/>
      <c r="S9" s="244"/>
    </row>
    <row r="10" spans="1:19" ht="63.75" x14ac:dyDescent="0.2">
      <c r="A10" s="253" t="s">
        <v>388</v>
      </c>
      <c r="B10" s="2644" t="s">
        <v>33</v>
      </c>
      <c r="C10" s="2645"/>
      <c r="D10" s="2645"/>
      <c r="E10" s="2645"/>
      <c r="F10" s="2646"/>
      <c r="G10" s="255" t="s">
        <v>389</v>
      </c>
      <c r="H10" s="2652" t="s">
        <v>1719</v>
      </c>
      <c r="I10" s="2653"/>
      <c r="J10" s="2654"/>
      <c r="K10" s="244"/>
      <c r="L10" s="244"/>
      <c r="M10" s="244"/>
      <c r="N10" s="244"/>
      <c r="O10" s="244"/>
      <c r="P10" s="244"/>
      <c r="Q10" s="244"/>
      <c r="R10" s="244"/>
      <c r="S10" s="244"/>
    </row>
    <row r="11" spans="1:19" ht="38.25" x14ac:dyDescent="0.2">
      <c r="A11" s="254" t="s">
        <v>390</v>
      </c>
      <c r="B11" s="2661" t="s">
        <v>1720</v>
      </c>
      <c r="C11" s="2662"/>
      <c r="D11" s="2662"/>
      <c r="E11" s="2662"/>
      <c r="F11" s="2663"/>
      <c r="G11" s="256" t="s">
        <v>391</v>
      </c>
      <c r="H11" s="2644" t="s">
        <v>1721</v>
      </c>
      <c r="I11" s="2645"/>
      <c r="J11" s="2668"/>
      <c r="K11" s="244"/>
      <c r="L11" s="244"/>
      <c r="M11" s="244"/>
      <c r="N11" s="244"/>
      <c r="O11" s="2630"/>
      <c r="P11" s="2630"/>
      <c r="Q11" s="2630"/>
      <c r="R11" s="2630"/>
      <c r="S11" s="2630"/>
    </row>
    <row r="12" spans="1:19" ht="51" x14ac:dyDescent="0.2">
      <c r="A12" s="253" t="s">
        <v>392</v>
      </c>
      <c r="B12" s="2644" t="s">
        <v>1722</v>
      </c>
      <c r="C12" s="2645"/>
      <c r="D12" s="2645"/>
      <c r="E12" s="2645"/>
      <c r="F12" s="2646"/>
      <c r="G12" s="255" t="s">
        <v>393</v>
      </c>
      <c r="H12" s="2666" t="s">
        <v>1723</v>
      </c>
      <c r="I12" s="2666"/>
      <c r="J12" s="2667"/>
      <c r="K12" s="244"/>
      <c r="L12" s="244"/>
      <c r="M12" s="244"/>
      <c r="N12" s="244"/>
      <c r="O12" s="244"/>
      <c r="P12" s="244"/>
      <c r="Q12" s="244"/>
      <c r="R12" s="244"/>
      <c r="S12" s="244"/>
    </row>
    <row r="13" spans="1:19" ht="63.75" x14ac:dyDescent="0.2">
      <c r="A13" s="253" t="s">
        <v>394</v>
      </c>
      <c r="B13" s="2644" t="s">
        <v>1724</v>
      </c>
      <c r="C13" s="2645"/>
      <c r="D13" s="2645"/>
      <c r="E13" s="2645"/>
      <c r="F13" s="2646"/>
      <c r="G13" s="255" t="s">
        <v>395</v>
      </c>
      <c r="H13" s="2666" t="s">
        <v>1725</v>
      </c>
      <c r="I13" s="2666"/>
      <c r="J13" s="2667"/>
      <c r="K13" s="244"/>
      <c r="L13" s="244"/>
      <c r="M13" s="244"/>
      <c r="N13" s="244"/>
      <c r="O13" s="244"/>
      <c r="P13" s="247"/>
      <c r="Q13" s="247"/>
      <c r="R13" s="247"/>
      <c r="S13" s="244"/>
    </row>
    <row r="14" spans="1:19" ht="15.75" x14ac:dyDescent="0.2">
      <c r="A14" s="2637" t="s">
        <v>396</v>
      </c>
      <c r="B14" s="2664">
        <v>1.1999999999999999E-3</v>
      </c>
      <c r="C14" s="2664"/>
      <c r="D14" s="2664"/>
      <c r="E14" s="2648" t="s">
        <v>397</v>
      </c>
      <c r="F14" s="2693" t="s">
        <v>1726</v>
      </c>
      <c r="G14" s="2632" t="s">
        <v>398</v>
      </c>
      <c r="H14" s="2650" t="s">
        <v>1727</v>
      </c>
      <c r="I14" s="2650"/>
      <c r="J14" s="2651"/>
      <c r="K14" s="244"/>
      <c r="L14" s="244"/>
      <c r="M14" s="244"/>
      <c r="N14" s="244"/>
      <c r="O14" s="244"/>
      <c r="P14" s="259"/>
      <c r="Q14" s="259"/>
      <c r="R14" s="259"/>
      <c r="S14" s="244"/>
    </row>
    <row r="15" spans="1:19" ht="15.75" x14ac:dyDescent="0.2">
      <c r="A15" s="2637"/>
      <c r="B15" s="2665"/>
      <c r="C15" s="2665"/>
      <c r="D15" s="2665"/>
      <c r="E15" s="2648"/>
      <c r="F15" s="2693"/>
      <c r="G15" s="2633"/>
      <c r="H15" s="2669" t="s">
        <v>1728</v>
      </c>
      <c r="I15" s="2669"/>
      <c r="J15" s="2670"/>
      <c r="K15" s="244"/>
      <c r="L15" s="244"/>
      <c r="M15" s="244"/>
      <c r="N15" s="244"/>
      <c r="O15" s="244"/>
      <c r="P15" s="259"/>
      <c r="Q15" s="259"/>
      <c r="R15" s="259"/>
      <c r="S15" s="244"/>
    </row>
    <row r="16" spans="1:19" ht="16.5" thickBot="1" x14ac:dyDescent="0.25">
      <c r="A16" s="2638"/>
      <c r="B16" s="2665"/>
      <c r="C16" s="2665"/>
      <c r="D16" s="2665"/>
      <c r="E16" s="2649"/>
      <c r="F16" s="2694"/>
      <c r="G16" s="2633"/>
      <c r="H16" s="2671" t="s">
        <v>1729</v>
      </c>
      <c r="I16" s="2671"/>
      <c r="J16" s="2672"/>
      <c r="K16" s="244"/>
      <c r="L16" s="244"/>
      <c r="M16" s="244"/>
      <c r="N16" s="244"/>
      <c r="O16" s="244"/>
      <c r="P16" s="259"/>
      <c r="Q16" s="259"/>
      <c r="R16" s="259"/>
      <c r="S16" s="244"/>
    </row>
    <row r="17" spans="1:16" x14ac:dyDescent="0.2">
      <c r="A17" s="2634"/>
      <c r="B17" s="2635"/>
      <c r="C17" s="2635"/>
      <c r="D17" s="2635"/>
      <c r="E17" s="2635"/>
      <c r="F17" s="2635"/>
      <c r="G17" s="2635"/>
      <c r="H17" s="2635"/>
      <c r="I17" s="2635"/>
      <c r="J17" s="2636"/>
      <c r="K17" s="244"/>
      <c r="L17" s="244"/>
      <c r="M17" s="244"/>
      <c r="N17" s="244"/>
      <c r="O17" s="244"/>
      <c r="P17" s="244"/>
    </row>
    <row r="18" spans="1:16" x14ac:dyDescent="0.2">
      <c r="A18" s="2643"/>
      <c r="B18" s="2680" t="s">
        <v>378</v>
      </c>
      <c r="C18" s="2680"/>
      <c r="D18" s="2680"/>
      <c r="E18" s="2680"/>
      <c r="F18" s="2680"/>
      <c r="G18" s="2680"/>
      <c r="H18" s="2680"/>
      <c r="I18" s="2680"/>
      <c r="J18" s="2680"/>
      <c r="K18" s="244"/>
      <c r="L18" s="244"/>
      <c r="M18" s="244"/>
      <c r="N18" s="244"/>
      <c r="O18" s="244"/>
      <c r="P18" s="244"/>
    </row>
    <row r="19" spans="1:16" x14ac:dyDescent="0.2">
      <c r="A19" s="2643"/>
      <c r="B19" s="2681" t="s">
        <v>1716</v>
      </c>
      <c r="C19" s="2681"/>
      <c r="D19" s="2681"/>
      <c r="E19" s="2681"/>
      <c r="F19" s="2681"/>
      <c r="G19" s="2681"/>
      <c r="H19" s="2681"/>
      <c r="I19" s="2681"/>
      <c r="J19" s="2681"/>
      <c r="K19" s="244"/>
      <c r="L19" s="244"/>
      <c r="M19" s="244"/>
      <c r="N19" s="244"/>
      <c r="O19" s="244"/>
      <c r="P19" s="244"/>
    </row>
    <row r="20" spans="1:16" x14ac:dyDescent="0.2">
      <c r="A20" s="2643"/>
      <c r="B20" s="2647" t="s">
        <v>380</v>
      </c>
      <c r="C20" s="2647"/>
      <c r="D20" s="2647"/>
      <c r="E20" s="2647"/>
      <c r="F20" s="2647"/>
      <c r="G20" s="2647"/>
      <c r="H20" s="2647"/>
      <c r="I20" s="2647"/>
      <c r="J20" s="2647"/>
      <c r="K20" s="244"/>
      <c r="L20" s="244"/>
      <c r="M20" s="244"/>
      <c r="N20" s="244"/>
      <c r="O20" s="244"/>
      <c r="P20" s="244"/>
    </row>
    <row r="21" spans="1:16" x14ac:dyDescent="0.2">
      <c r="A21" s="2640" t="s">
        <v>402</v>
      </c>
      <c r="B21" s="2641"/>
      <c r="C21" s="2641"/>
      <c r="D21" s="2641"/>
      <c r="E21" s="2641"/>
      <c r="F21" s="2641"/>
      <c r="G21" s="2641"/>
      <c r="H21" s="2641"/>
      <c r="I21" s="2641"/>
      <c r="J21" s="2641"/>
      <c r="K21" s="2642"/>
      <c r="L21" s="244"/>
      <c r="M21" s="244"/>
      <c r="N21" s="244"/>
      <c r="O21" s="244"/>
      <c r="P21" s="244"/>
    </row>
    <row r="22" spans="1:16" ht="25.5" x14ac:dyDescent="0.2">
      <c r="A22" s="253" t="s">
        <v>403</v>
      </c>
      <c r="B22" s="257" t="s">
        <v>397</v>
      </c>
      <c r="C22" s="257" t="s">
        <v>404</v>
      </c>
      <c r="D22" s="255" t="s">
        <v>405</v>
      </c>
      <c r="E22" s="255" t="s">
        <v>406</v>
      </c>
      <c r="F22" s="2648" t="s">
        <v>407</v>
      </c>
      <c r="G22" s="2692"/>
      <c r="H22" s="255" t="s">
        <v>665</v>
      </c>
      <c r="I22" s="255" t="s">
        <v>666</v>
      </c>
      <c r="J22" s="258" t="s">
        <v>667</v>
      </c>
      <c r="K22" s="244"/>
      <c r="L22" s="244"/>
      <c r="M22" s="244"/>
      <c r="N22" s="244"/>
      <c r="O22" s="244"/>
      <c r="P22" s="244"/>
    </row>
    <row r="23" spans="1:16" ht="180" customHeight="1" x14ac:dyDescent="0.2">
      <c r="A23" s="248">
        <v>41729</v>
      </c>
      <c r="B23" s="250">
        <v>8.0000000000000004E-4</v>
      </c>
      <c r="C23" s="260">
        <v>1.1999999999999999E-3</v>
      </c>
      <c r="D23" s="250">
        <v>0.66666666666666674</v>
      </c>
      <c r="E23" s="261" t="s">
        <v>1730</v>
      </c>
      <c r="F23" s="2639" t="s">
        <v>1731</v>
      </c>
      <c r="G23" s="2639"/>
      <c r="H23" s="261" t="s">
        <v>1732</v>
      </c>
      <c r="I23" s="262">
        <v>41701</v>
      </c>
      <c r="J23" s="245"/>
      <c r="K23" s="244"/>
      <c r="L23" s="244"/>
      <c r="M23" s="244"/>
      <c r="N23" s="244"/>
      <c r="O23" s="244"/>
      <c r="P23" s="244"/>
    </row>
    <row r="24" spans="1:16" ht="150.75" customHeight="1" x14ac:dyDescent="0.2">
      <c r="A24" s="248">
        <v>41820</v>
      </c>
      <c r="B24" s="250">
        <v>8.0000000000000004E-4</v>
      </c>
      <c r="C24" s="260">
        <v>1.1000000000000001E-3</v>
      </c>
      <c r="D24" s="250">
        <v>0.72727272727272729</v>
      </c>
      <c r="E24" s="261" t="s">
        <v>1730</v>
      </c>
      <c r="F24" s="2639" t="s">
        <v>1731</v>
      </c>
      <c r="G24" s="2639"/>
      <c r="H24" s="261" t="s">
        <v>1732</v>
      </c>
      <c r="I24" s="262">
        <v>41820</v>
      </c>
      <c r="J24" s="245"/>
      <c r="K24" s="244"/>
      <c r="L24" s="244"/>
      <c r="M24" s="244"/>
      <c r="N24" s="244"/>
      <c r="O24" s="244"/>
      <c r="P24" s="244"/>
    </row>
    <row r="25" spans="1:16" ht="178.5" x14ac:dyDescent="0.2">
      <c r="A25" s="248">
        <v>41912</v>
      </c>
      <c r="B25" s="250">
        <v>8.1999999999999998E-4</v>
      </c>
      <c r="C25" s="260">
        <v>1.2999999999999999E-3</v>
      </c>
      <c r="D25" s="250">
        <v>0.63076923076923075</v>
      </c>
      <c r="E25" s="261" t="s">
        <v>1733</v>
      </c>
      <c r="F25" s="2639" t="s">
        <v>1734</v>
      </c>
      <c r="G25" s="2639"/>
      <c r="H25" s="261" t="s">
        <v>1735</v>
      </c>
      <c r="I25" s="263">
        <v>41912</v>
      </c>
      <c r="J25" s="245"/>
      <c r="K25" s="244"/>
      <c r="L25" s="244"/>
      <c r="M25" s="244"/>
      <c r="N25" s="244"/>
      <c r="O25" s="244"/>
      <c r="P25" s="244"/>
    </row>
    <row r="26" spans="1:16" ht="38.25" x14ac:dyDescent="0.2">
      <c r="A26" s="248">
        <v>42094</v>
      </c>
      <c r="B26" s="250">
        <v>8.0000000000000004E-4</v>
      </c>
      <c r="C26" s="264">
        <v>2.0000000000000001E-4</v>
      </c>
      <c r="D26" s="250">
        <v>4</v>
      </c>
      <c r="E26" s="261" t="s">
        <v>1736</v>
      </c>
      <c r="F26" s="2639" t="s">
        <v>1734</v>
      </c>
      <c r="G26" s="2639"/>
      <c r="H26" s="261" t="s">
        <v>1735</v>
      </c>
      <c r="I26" s="248">
        <v>42094</v>
      </c>
      <c r="J26" s="245"/>
      <c r="K26" s="244"/>
      <c r="L26" s="244"/>
      <c r="M26" s="244"/>
      <c r="N26" s="244"/>
      <c r="O26" s="244"/>
      <c r="P26" s="244"/>
    </row>
    <row r="27" spans="1:16" ht="38.25" x14ac:dyDescent="0.2">
      <c r="A27" s="248">
        <v>42185</v>
      </c>
      <c r="B27" s="250">
        <v>8.0000000000000004E-4</v>
      </c>
      <c r="C27" s="264">
        <v>2.9999999999999997E-4</v>
      </c>
      <c r="D27" s="250">
        <v>2.666666666666667</v>
      </c>
      <c r="E27" s="261" t="s">
        <v>1730</v>
      </c>
      <c r="F27" s="2639" t="s">
        <v>1734</v>
      </c>
      <c r="G27" s="2639"/>
      <c r="H27" s="261" t="s">
        <v>1735</v>
      </c>
      <c r="I27" s="248">
        <v>42185</v>
      </c>
      <c r="J27" s="245"/>
      <c r="K27" s="244"/>
      <c r="L27" s="244"/>
      <c r="M27" s="244"/>
      <c r="N27" s="244"/>
      <c r="O27" s="244"/>
      <c r="P27" s="244"/>
    </row>
    <row r="28" spans="1:16" ht="200.1" customHeight="1" x14ac:dyDescent="0.2">
      <c r="A28" s="248">
        <v>42277</v>
      </c>
      <c r="B28" s="250">
        <v>8.1999999999999998E-4</v>
      </c>
      <c r="C28" s="260">
        <v>1.1000000000000001E-3</v>
      </c>
      <c r="D28" s="250">
        <v>0.74545454545454537</v>
      </c>
      <c r="E28" s="261" t="s">
        <v>1737</v>
      </c>
      <c r="F28" s="2639" t="s">
        <v>1738</v>
      </c>
      <c r="G28" s="2639"/>
      <c r="H28" s="261" t="s">
        <v>1735</v>
      </c>
      <c r="I28" s="248">
        <v>42277</v>
      </c>
      <c r="J28" s="245"/>
      <c r="K28" s="244"/>
      <c r="L28" s="244"/>
      <c r="M28" s="244"/>
      <c r="N28" s="244"/>
      <c r="O28" s="2639"/>
      <c r="P28" s="2639"/>
    </row>
    <row r="29" spans="1:16" ht="177.75" customHeight="1" x14ac:dyDescent="0.2">
      <c r="A29" s="248">
        <v>42369</v>
      </c>
      <c r="B29" s="250">
        <v>8.1999999999999998E-4</v>
      </c>
      <c r="C29" s="260">
        <v>1.1000000000000001E-3</v>
      </c>
      <c r="D29" s="250">
        <v>0.74545454545454537</v>
      </c>
      <c r="E29" s="261" t="s">
        <v>1739</v>
      </c>
      <c r="F29" s="2639" t="s">
        <v>1738</v>
      </c>
      <c r="G29" s="2639"/>
      <c r="H29" s="261" t="s">
        <v>1732</v>
      </c>
      <c r="I29" s="248">
        <v>42369</v>
      </c>
      <c r="J29" s="245"/>
      <c r="K29" s="244"/>
      <c r="L29" s="244"/>
      <c r="M29" s="244"/>
      <c r="N29" s="244"/>
      <c r="O29" s="244"/>
      <c r="P29" s="244"/>
    </row>
    <row r="30" spans="1:16" ht="75.75" customHeight="1" x14ac:dyDescent="0.2">
      <c r="A30" s="469">
        <v>42460</v>
      </c>
      <c r="B30" s="470">
        <v>8.1999999999999998E-4</v>
      </c>
      <c r="C30" s="476">
        <v>5.1999999999999995E-4</v>
      </c>
      <c r="D30" s="470">
        <f>+B30/C30</f>
        <v>1.5769230769230771</v>
      </c>
      <c r="E30" s="475" t="s">
        <v>1740</v>
      </c>
      <c r="F30" s="2631" t="s">
        <v>1734</v>
      </c>
      <c r="G30" s="2631"/>
      <c r="H30" s="261" t="s">
        <v>1732</v>
      </c>
      <c r="I30" s="469">
        <v>42460</v>
      </c>
      <c r="J30" s="442"/>
      <c r="K30" s="244"/>
      <c r="L30" s="244">
        <f>5/8</f>
        <v>0.625</v>
      </c>
      <c r="M30" s="244"/>
      <c r="N30" s="244"/>
      <c r="O30" s="244"/>
      <c r="P30" s="244"/>
    </row>
    <row r="31" spans="1:16" ht="147" customHeight="1" x14ac:dyDescent="0.2">
      <c r="A31" s="469">
        <v>42551</v>
      </c>
      <c r="B31" s="470">
        <v>8.1999999999999998E-4</v>
      </c>
      <c r="C31" s="476">
        <v>3.6999999999999999E-4</v>
      </c>
      <c r="D31" s="470">
        <v>2</v>
      </c>
      <c r="E31" s="475" t="s">
        <v>1741</v>
      </c>
      <c r="F31" s="2631" t="s">
        <v>1742</v>
      </c>
      <c r="G31" s="2631"/>
      <c r="H31" s="261" t="s">
        <v>1732</v>
      </c>
      <c r="I31" s="469">
        <v>42551</v>
      </c>
      <c r="J31" s="442"/>
      <c r="K31" s="244"/>
      <c r="L31" s="244"/>
      <c r="M31" s="244"/>
      <c r="N31" s="244"/>
      <c r="O31" s="244"/>
      <c r="P31" s="244"/>
    </row>
    <row r="32" spans="1:16" ht="190.5" customHeight="1" x14ac:dyDescent="0.2">
      <c r="A32" s="469">
        <v>42643</v>
      </c>
      <c r="B32" s="470">
        <v>8.1999999999999998E-4</v>
      </c>
      <c r="C32" s="476">
        <v>3.4000000000000002E-4</v>
      </c>
      <c r="D32" s="470">
        <f>+B32/C32</f>
        <v>2.4117647058823528</v>
      </c>
      <c r="E32" s="475" t="s">
        <v>1743</v>
      </c>
      <c r="F32" s="2631" t="s">
        <v>1742</v>
      </c>
      <c r="G32" s="2631"/>
      <c r="H32" s="475" t="s">
        <v>1735</v>
      </c>
      <c r="I32" s="469">
        <v>42643</v>
      </c>
      <c r="J32" s="442"/>
      <c r="K32" s="244"/>
      <c r="L32" s="244"/>
      <c r="M32" s="244"/>
      <c r="N32" s="244"/>
      <c r="O32" s="244"/>
      <c r="P32" s="244"/>
    </row>
    <row r="33" spans="1:13" ht="164.25" customHeight="1" x14ac:dyDescent="0.2">
      <c r="A33" s="469">
        <v>42735</v>
      </c>
      <c r="B33" s="470">
        <v>8.1999999999999998E-4</v>
      </c>
      <c r="C33" s="476">
        <v>2.7300000000000002E-4</v>
      </c>
      <c r="D33" s="470">
        <f>+B33/C33</f>
        <v>3.0036630036630032</v>
      </c>
      <c r="E33" s="475" t="s">
        <v>1743</v>
      </c>
      <c r="F33" s="2631" t="s">
        <v>1742</v>
      </c>
      <c r="G33" s="2631"/>
      <c r="H33" s="261" t="s">
        <v>1732</v>
      </c>
      <c r="I33" s="469">
        <v>42735</v>
      </c>
      <c r="J33" s="442"/>
    </row>
    <row r="34" spans="1:13" ht="114.75" x14ac:dyDescent="0.2">
      <c r="A34" s="469">
        <v>42825</v>
      </c>
      <c r="B34" s="470">
        <v>8.1999999999999998E-4</v>
      </c>
      <c r="C34" s="476">
        <v>1.3999999999999999E-4</v>
      </c>
      <c r="D34" s="470">
        <f>+B34/C34</f>
        <v>5.8571428571428577</v>
      </c>
      <c r="E34" s="475" t="s">
        <v>1740</v>
      </c>
      <c r="F34" s="2687" t="s">
        <v>1734</v>
      </c>
      <c r="G34" s="2687"/>
      <c r="H34" s="261" t="s">
        <v>1732</v>
      </c>
      <c r="I34" s="469">
        <v>42825</v>
      </c>
      <c r="J34" s="442"/>
    </row>
    <row r="35" spans="1:13" ht="127.5" x14ac:dyDescent="0.2">
      <c r="A35" s="469">
        <v>42916</v>
      </c>
      <c r="B35" s="470">
        <v>8.1999999999999998E-4</v>
      </c>
      <c r="C35" s="476">
        <v>3.8000000000000002E-4</v>
      </c>
      <c r="D35" s="470">
        <v>2</v>
      </c>
      <c r="E35" s="475" t="s">
        <v>1741</v>
      </c>
      <c r="F35" s="2687" t="s">
        <v>1742</v>
      </c>
      <c r="G35" s="2687"/>
      <c r="H35" s="261" t="s">
        <v>1732</v>
      </c>
      <c r="I35" s="469">
        <v>42916</v>
      </c>
      <c r="J35" s="442"/>
    </row>
    <row r="36" spans="1:13" ht="89.25" x14ac:dyDescent="0.2">
      <c r="A36" s="469">
        <v>43008</v>
      </c>
      <c r="B36" s="470">
        <v>8.1999999999999998E-4</v>
      </c>
      <c r="C36" s="476">
        <v>5.9000000000000003E-4</v>
      </c>
      <c r="D36" s="470">
        <f>+B36/C36</f>
        <v>1.3898305084745761</v>
      </c>
      <c r="E36" s="475" t="s">
        <v>1743</v>
      </c>
      <c r="F36" s="2687" t="s">
        <v>1742</v>
      </c>
      <c r="G36" s="2687"/>
      <c r="H36" s="475" t="s">
        <v>1735</v>
      </c>
      <c r="I36" s="469">
        <v>43008</v>
      </c>
      <c r="J36" s="442"/>
    </row>
    <row r="37" spans="1:13" ht="89.25" x14ac:dyDescent="0.2">
      <c r="A37" s="469">
        <v>43100</v>
      </c>
      <c r="B37" s="470">
        <v>8.1999999999999998E-4</v>
      </c>
      <c r="C37" s="476">
        <v>1.4999999999999999E-4</v>
      </c>
      <c r="D37" s="470">
        <f>+B37/C37</f>
        <v>5.4666666666666668</v>
      </c>
      <c r="E37" s="475" t="s">
        <v>1744</v>
      </c>
      <c r="F37" s="2687" t="s">
        <v>1742</v>
      </c>
      <c r="G37" s="2687"/>
      <c r="H37" s="475" t="s">
        <v>1735</v>
      </c>
      <c r="I37" s="859">
        <v>43100</v>
      </c>
      <c r="J37" s="442"/>
    </row>
    <row r="38" spans="1:13" ht="102" x14ac:dyDescent="0.2">
      <c r="A38" s="858">
        <v>43190</v>
      </c>
      <c r="B38" s="470">
        <v>8.1999999999999998E-4</v>
      </c>
      <c r="C38" s="855">
        <v>1.1999999999999999E-3</v>
      </c>
      <c r="D38" s="856">
        <v>0.67710000000000004</v>
      </c>
      <c r="E38" s="847" t="s">
        <v>1745</v>
      </c>
      <c r="F38" s="2688" t="s">
        <v>1734</v>
      </c>
      <c r="G38" s="2689"/>
      <c r="H38" s="494" t="s">
        <v>1735</v>
      </c>
      <c r="I38" s="858">
        <v>43190</v>
      </c>
      <c r="J38" s="846"/>
    </row>
    <row r="39" spans="1:13" ht="89.25" x14ac:dyDescent="0.2">
      <c r="A39" s="858">
        <v>43281</v>
      </c>
      <c r="B39" s="470">
        <v>8.1999999999999998E-4</v>
      </c>
      <c r="C39" s="727">
        <v>8.9999999999999998E-4</v>
      </c>
      <c r="D39" s="857">
        <v>2</v>
      </c>
      <c r="E39" s="847" t="s">
        <v>1746</v>
      </c>
      <c r="F39" s="2688" t="s">
        <v>1747</v>
      </c>
      <c r="G39" s="2689"/>
      <c r="H39" s="261" t="s">
        <v>1732</v>
      </c>
      <c r="I39" s="858">
        <v>43281</v>
      </c>
      <c r="J39" s="846"/>
      <c r="M39" s="693"/>
    </row>
    <row r="40" spans="1:13" ht="153" x14ac:dyDescent="0.2">
      <c r="A40" s="858">
        <v>43373</v>
      </c>
      <c r="B40" s="470">
        <v>8.1999999999999998E-4</v>
      </c>
      <c r="C40" s="1018">
        <v>3.3E-3</v>
      </c>
      <c r="D40" s="856">
        <v>0.2455</v>
      </c>
      <c r="E40" s="847" t="s">
        <v>1748</v>
      </c>
      <c r="F40" s="2690" t="s">
        <v>1747</v>
      </c>
      <c r="G40" s="2691"/>
      <c r="H40" s="261" t="s">
        <v>1732</v>
      </c>
      <c r="I40" s="858">
        <v>43373</v>
      </c>
      <c r="J40" s="846"/>
      <c r="M40" s="693"/>
    </row>
    <row r="41" spans="1:13" ht="165.75" x14ac:dyDescent="0.2">
      <c r="A41" s="858">
        <v>43465</v>
      </c>
      <c r="B41" s="470">
        <v>8.1999999999999998E-4</v>
      </c>
      <c r="C41" s="1019">
        <v>4.4999999999999999E-4</v>
      </c>
      <c r="D41" s="856">
        <v>0.18179999999999999</v>
      </c>
      <c r="E41" s="847" t="s">
        <v>1749</v>
      </c>
      <c r="F41" s="2690" t="s">
        <v>1747</v>
      </c>
      <c r="G41" s="2691"/>
      <c r="H41" s="261" t="s">
        <v>1732</v>
      </c>
      <c r="I41" s="858">
        <v>43465</v>
      </c>
      <c r="J41" s="846"/>
      <c r="M41" s="693"/>
    </row>
    <row r="42" spans="1:13" ht="102" x14ac:dyDescent="0.2">
      <c r="A42" s="469">
        <v>43555</v>
      </c>
      <c r="B42" s="470">
        <v>8.1999999999999998E-4</v>
      </c>
      <c r="C42" s="1005">
        <v>2.526E-3</v>
      </c>
      <c r="D42" s="470">
        <f>+B42/C42</f>
        <v>0.3246239113222486</v>
      </c>
      <c r="E42" s="475" t="s">
        <v>1750</v>
      </c>
      <c r="F42" s="2687" t="s">
        <v>1734</v>
      </c>
      <c r="G42" s="2687"/>
      <c r="H42" s="261" t="s">
        <v>1732</v>
      </c>
      <c r="I42" s="469">
        <v>43555</v>
      </c>
      <c r="J42" s="442"/>
      <c r="M42" s="693"/>
    </row>
    <row r="43" spans="1:13" ht="135" customHeight="1" x14ac:dyDescent="0.2">
      <c r="A43" s="469">
        <v>43646</v>
      </c>
      <c r="B43" s="470">
        <v>8.1999999999999998E-4</v>
      </c>
      <c r="C43" s="1005">
        <v>8.7527999999999995E-2</v>
      </c>
      <c r="D43" s="470">
        <f>+B43/C43</f>
        <v>9.3684306736130148E-3</v>
      </c>
      <c r="E43" s="475" t="s">
        <v>1751</v>
      </c>
      <c r="F43" s="2687" t="s">
        <v>1752</v>
      </c>
      <c r="G43" s="2687"/>
      <c r="H43" s="261" t="s">
        <v>1732</v>
      </c>
      <c r="I43" s="469">
        <v>43646</v>
      </c>
      <c r="J43" s="442"/>
    </row>
    <row r="44" spans="1:13" ht="127.5" x14ac:dyDescent="0.2">
      <c r="A44" s="469">
        <v>43738</v>
      </c>
      <c r="B44" s="470">
        <v>8.1999999999999998E-4</v>
      </c>
      <c r="C44" s="1005">
        <v>3.7827999999999998E-3</v>
      </c>
      <c r="D44" s="470">
        <f>+B44/C44</f>
        <v>0.21677064608226712</v>
      </c>
      <c r="E44" s="475" t="s">
        <v>1753</v>
      </c>
      <c r="F44" s="2687" t="s">
        <v>1747</v>
      </c>
      <c r="G44" s="2687"/>
      <c r="H44" s="261" t="s">
        <v>1732</v>
      </c>
      <c r="I44" s="469">
        <v>43738</v>
      </c>
      <c r="J44" s="442"/>
    </row>
    <row r="45" spans="1:13" ht="140.25" x14ac:dyDescent="0.2">
      <c r="A45" s="469">
        <v>43830</v>
      </c>
      <c r="B45" s="470">
        <v>8.1999999999999998E-4</v>
      </c>
      <c r="C45" s="1005">
        <v>1.9904999999999999E-2</v>
      </c>
      <c r="D45" s="470">
        <f>+B45/C45</f>
        <v>4.1195679477518211E-2</v>
      </c>
      <c r="E45" s="475" t="s">
        <v>1754</v>
      </c>
      <c r="F45" s="2687" t="s">
        <v>1747</v>
      </c>
      <c r="G45" s="2687"/>
      <c r="H45" s="261" t="s">
        <v>1732</v>
      </c>
      <c r="I45" s="469">
        <v>43830</v>
      </c>
      <c r="J45" s="442"/>
    </row>
    <row r="46" spans="1:13" ht="54.75" customHeight="1" x14ac:dyDescent="0.2">
      <c r="A46" s="232">
        <v>43921</v>
      </c>
      <c r="B46" s="231">
        <v>8.1999999999999998E-4</v>
      </c>
      <c r="C46" s="476">
        <v>5.0000000000000001E-4</v>
      </c>
      <c r="D46" s="231">
        <v>1.64</v>
      </c>
      <c r="E46" s="238" t="s">
        <v>1755</v>
      </c>
      <c r="F46" s="2628" t="s">
        <v>1756</v>
      </c>
      <c r="G46" s="2629"/>
      <c r="H46" s="261" t="s">
        <v>1732</v>
      </c>
      <c r="I46" s="232">
        <v>43921</v>
      </c>
      <c r="J46" s="470"/>
    </row>
    <row r="47" spans="1:13" ht="165.75" x14ac:dyDescent="0.2">
      <c r="A47" s="232" t="s">
        <v>1757</v>
      </c>
      <c r="B47" s="231">
        <v>8.1999999999999998E-4</v>
      </c>
      <c r="C47" s="1005">
        <v>2.4260000000000002E-3</v>
      </c>
      <c r="D47" s="231">
        <v>0.33800494641384993</v>
      </c>
      <c r="E47" s="238" t="s">
        <v>1758</v>
      </c>
      <c r="F47" s="2628" t="s">
        <v>1759</v>
      </c>
      <c r="G47" s="2629"/>
      <c r="H47" s="261" t="s">
        <v>1732</v>
      </c>
      <c r="I47" s="232" t="s">
        <v>1757</v>
      </c>
      <c r="J47" s="316"/>
    </row>
    <row r="48" spans="1:13" ht="76.5" x14ac:dyDescent="0.2">
      <c r="A48" s="232">
        <v>44104</v>
      </c>
      <c r="B48" s="231">
        <v>8.1999999999999998E-4</v>
      </c>
      <c r="C48" s="1005">
        <v>6.7528000000000005E-2</v>
      </c>
      <c r="D48" s="231">
        <v>1.2143111005804999E-2</v>
      </c>
      <c r="E48" s="238" t="s">
        <v>1760</v>
      </c>
      <c r="F48" s="2628" t="s">
        <v>1759</v>
      </c>
      <c r="G48" s="2629"/>
      <c r="H48" s="261" t="s">
        <v>1732</v>
      </c>
      <c r="I48" s="232">
        <v>44104</v>
      </c>
      <c r="J48" s="316"/>
    </row>
    <row r="49" spans="1:10" ht="127.5" x14ac:dyDescent="0.2">
      <c r="A49" s="232">
        <v>44196</v>
      </c>
      <c r="B49" s="231">
        <v>8.1999999999999998E-4</v>
      </c>
      <c r="C49" s="1005">
        <v>2.7828000000000002E-3</v>
      </c>
      <c r="D49" s="231">
        <v>0.29466724162713809</v>
      </c>
      <c r="E49" s="238" t="s">
        <v>1761</v>
      </c>
      <c r="F49" s="2628" t="s">
        <v>1759</v>
      </c>
      <c r="G49" s="2629"/>
      <c r="H49" s="261" t="s">
        <v>1732</v>
      </c>
      <c r="I49" s="232">
        <v>44196</v>
      </c>
      <c r="J49" s="316"/>
    </row>
    <row r="50" spans="1:10" ht="69" customHeight="1" x14ac:dyDescent="0.2">
      <c r="A50" s="1173">
        <v>44286</v>
      </c>
      <c r="B50" s="1174">
        <v>9.2000000000000003E-4</v>
      </c>
      <c r="C50" s="1256">
        <v>1.1999999999999999E-3</v>
      </c>
      <c r="D50" s="1252">
        <v>1.86</v>
      </c>
      <c r="E50" s="1253" t="s">
        <v>1755</v>
      </c>
      <c r="F50" s="2626" t="s">
        <v>1762</v>
      </c>
      <c r="G50" s="2627"/>
      <c r="H50" s="261" t="s">
        <v>1732</v>
      </c>
      <c r="I50" s="1173">
        <v>44286</v>
      </c>
      <c r="J50" s="740"/>
    </row>
    <row r="51" spans="1:10" ht="165.75" x14ac:dyDescent="0.2">
      <c r="A51" s="1173" t="s">
        <v>1763</v>
      </c>
      <c r="B51" s="1174">
        <v>9.2000000000000003E-4</v>
      </c>
      <c r="C51" s="1256">
        <v>1.4999999999999999E-2</v>
      </c>
      <c r="D51" s="1252">
        <v>0.33800494641384993</v>
      </c>
      <c r="E51" s="1253" t="s">
        <v>1764</v>
      </c>
      <c r="F51" s="2626" t="s">
        <v>1759</v>
      </c>
      <c r="G51" s="2627"/>
      <c r="H51" s="261" t="s">
        <v>1732</v>
      </c>
      <c r="I51" s="1173" t="s">
        <v>1763</v>
      </c>
      <c r="J51" s="740"/>
    </row>
    <row r="52" spans="1:10" ht="76.5" customHeight="1" x14ac:dyDescent="0.2">
      <c r="A52" s="1173">
        <v>44469</v>
      </c>
      <c r="B52" s="1174">
        <v>8.9999999999999998E-4</v>
      </c>
      <c r="C52" s="1256">
        <v>5.7528000000000003E-2</v>
      </c>
      <c r="D52" s="1174">
        <v>1.2143111005804999E-2</v>
      </c>
      <c r="E52" s="1253" t="s">
        <v>1765</v>
      </c>
      <c r="F52" s="2626" t="s">
        <v>1766</v>
      </c>
      <c r="G52" s="2627"/>
      <c r="H52" s="261" t="s">
        <v>1732</v>
      </c>
      <c r="I52" s="1173">
        <v>44469</v>
      </c>
      <c r="J52" s="740"/>
    </row>
    <row r="53" spans="1:10" ht="127.5" x14ac:dyDescent="0.2">
      <c r="A53" s="1173">
        <v>44561</v>
      </c>
      <c r="B53" s="1174">
        <v>9.2000000000000003E-4</v>
      </c>
      <c r="C53" s="1256">
        <v>3.9531000000000002E-3</v>
      </c>
      <c r="D53" s="1174">
        <v>0.29466724162713809</v>
      </c>
      <c r="E53" s="1253" t="s">
        <v>1767</v>
      </c>
      <c r="F53" s="2626" t="s">
        <v>1768</v>
      </c>
      <c r="G53" s="2627"/>
      <c r="H53" s="261" t="s">
        <v>1732</v>
      </c>
      <c r="I53" s="1173">
        <v>44561</v>
      </c>
      <c r="J53" s="740"/>
    </row>
    <row r="56" spans="1:10" x14ac:dyDescent="0.2">
      <c r="B56" s="1254"/>
      <c r="C56" s="1254"/>
      <c r="D56" s="1255"/>
      <c r="E56" s="1255"/>
      <c r="F56" s="1255"/>
      <c r="G56" s="1255"/>
      <c r="H56" s="1255"/>
    </row>
    <row r="57" spans="1:10" x14ac:dyDescent="0.2">
      <c r="B57" s="1255"/>
      <c r="C57" s="1255"/>
      <c r="D57" s="1255"/>
      <c r="E57" s="1255"/>
      <c r="F57" s="1255"/>
      <c r="I57" s="1260" t="s">
        <v>168</v>
      </c>
      <c r="J57" s="1260" t="s">
        <v>1769</v>
      </c>
    </row>
    <row r="58" spans="1:10" x14ac:dyDescent="0.2">
      <c r="B58" s="1255"/>
      <c r="C58" s="1255"/>
      <c r="D58" s="1255"/>
      <c r="E58" s="1255"/>
      <c r="F58" s="1255"/>
      <c r="I58" s="1257">
        <v>2014</v>
      </c>
      <c r="J58" s="1258">
        <v>0.12</v>
      </c>
    </row>
    <row r="59" spans="1:10" x14ac:dyDescent="0.2">
      <c r="B59" s="1254"/>
      <c r="C59" s="1254"/>
      <c r="D59" s="1254"/>
      <c r="E59" s="1254"/>
      <c r="F59" s="1254"/>
      <c r="I59" s="1257">
        <v>2015</v>
      </c>
      <c r="J59" s="1258">
        <v>0.11</v>
      </c>
    </row>
    <row r="60" spans="1:10" x14ac:dyDescent="0.2">
      <c r="B60" s="1254"/>
      <c r="C60" s="1254"/>
      <c r="D60" s="1254"/>
      <c r="E60" s="1254"/>
      <c r="F60" s="1254"/>
      <c r="I60" s="1257">
        <v>2016</v>
      </c>
      <c r="J60" s="1258">
        <v>0.04</v>
      </c>
    </row>
    <row r="61" spans="1:10" x14ac:dyDescent="0.2">
      <c r="B61" s="1254"/>
      <c r="C61" s="1254"/>
      <c r="D61" s="1254"/>
      <c r="E61" s="1254"/>
      <c r="F61" s="1254"/>
      <c r="I61" s="1257">
        <v>2017</v>
      </c>
      <c r="J61" s="1259">
        <v>3.2500000000000001E-2</v>
      </c>
    </row>
    <row r="62" spans="1:10" x14ac:dyDescent="0.2">
      <c r="I62" s="1257">
        <v>2018</v>
      </c>
      <c r="J62" s="1258">
        <v>0.25</v>
      </c>
    </row>
    <row r="63" spans="1:10" x14ac:dyDescent="0.2">
      <c r="I63" s="1257">
        <v>2019</v>
      </c>
      <c r="J63" s="1258">
        <v>0.27</v>
      </c>
    </row>
    <row r="64" spans="1:10" x14ac:dyDescent="0.2">
      <c r="I64" s="1257">
        <v>2020</v>
      </c>
      <c r="J64" s="1258">
        <v>0.13</v>
      </c>
    </row>
    <row r="65" spans="9:10" x14ac:dyDescent="0.2">
      <c r="I65" s="1257">
        <v>2021</v>
      </c>
      <c r="J65" s="1258">
        <v>0.21</v>
      </c>
    </row>
  </sheetData>
  <mergeCells count="69">
    <mergeCell ref="F22:G22"/>
    <mergeCell ref="F42:G42"/>
    <mergeCell ref="F43:G43"/>
    <mergeCell ref="F14:F16"/>
    <mergeCell ref="F41:G41"/>
    <mergeCell ref="F24:G24"/>
    <mergeCell ref="F36:G36"/>
    <mergeCell ref="B19:J19"/>
    <mergeCell ref="B18:J18"/>
    <mergeCell ref="F26:G26"/>
    <mergeCell ref="F45:G45"/>
    <mergeCell ref="F27:G27"/>
    <mergeCell ref="F28:G28"/>
    <mergeCell ref="F39:G39"/>
    <mergeCell ref="F40:G40"/>
    <mergeCell ref="F44:G44"/>
    <mergeCell ref="F35:G35"/>
    <mergeCell ref="F38:G38"/>
    <mergeCell ref="F34:G34"/>
    <mergeCell ref="F37:G37"/>
    <mergeCell ref="F32:G32"/>
    <mergeCell ref="F33:G33"/>
    <mergeCell ref="A1:J1"/>
    <mergeCell ref="A2:A4"/>
    <mergeCell ref="A8:J8"/>
    <mergeCell ref="B2:J2"/>
    <mergeCell ref="B3:J3"/>
    <mergeCell ref="A5:J5"/>
    <mergeCell ref="B6:D7"/>
    <mergeCell ref="A6:A7"/>
    <mergeCell ref="E6:E7"/>
    <mergeCell ref="B4:J4"/>
    <mergeCell ref="H9:J9"/>
    <mergeCell ref="H10:J10"/>
    <mergeCell ref="F6:H7"/>
    <mergeCell ref="B11:F11"/>
    <mergeCell ref="B14:D16"/>
    <mergeCell ref="B10:F10"/>
    <mergeCell ref="H13:J13"/>
    <mergeCell ref="H11:J11"/>
    <mergeCell ref="H12:J12"/>
    <mergeCell ref="H15:J15"/>
    <mergeCell ref="H16:J16"/>
    <mergeCell ref="B9:F9"/>
    <mergeCell ref="B13:F13"/>
    <mergeCell ref="O11:S11"/>
    <mergeCell ref="F30:G30"/>
    <mergeCell ref="F31:G31"/>
    <mergeCell ref="G14:G16"/>
    <mergeCell ref="A17:J17"/>
    <mergeCell ref="A14:A16"/>
    <mergeCell ref="F25:G25"/>
    <mergeCell ref="F23:G23"/>
    <mergeCell ref="A21:K21"/>
    <mergeCell ref="A18:A20"/>
    <mergeCell ref="B12:F12"/>
    <mergeCell ref="B20:J20"/>
    <mergeCell ref="E14:E16"/>
    <mergeCell ref="H14:J14"/>
    <mergeCell ref="O28:P28"/>
    <mergeCell ref="F29:G29"/>
    <mergeCell ref="F50:G50"/>
    <mergeCell ref="F51:G51"/>
    <mergeCell ref="F52:G52"/>
    <mergeCell ref="F53:G53"/>
    <mergeCell ref="F46:G46"/>
    <mergeCell ref="F47:G47"/>
    <mergeCell ref="F48:G48"/>
    <mergeCell ref="F49:G49"/>
  </mergeCells>
  <dataValidations count="2">
    <dataValidation type="list" allowBlank="1" showInputMessage="1" showErrorMessage="1" sqref="J30:J37 J42:J45" xr:uid="{00000000-0002-0000-3600-000000000000}">
      <formula1>$M$1:$M$4</formula1>
    </dataValidation>
    <dataValidation allowBlank="1" showInputMessage="1" showErrorMessage="1" errorTitle="Seleccionar un valor de la lista" sqref="E30:E37 E42:E46" xr:uid="{00000000-0002-0000-3600-000001000000}"/>
  </dataValidations>
  <pageMargins left="0.7" right="0.7" top="0.75" bottom="0.75" header="0.3" footer="0.3"/>
  <pageSetup paperSize="9" orientation="portrait" r:id="rId1"/>
  <drawing r:id="rId2"/>
  <legacyDrawing r:id="rId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U32"/>
  <sheetViews>
    <sheetView showGridLines="0" workbookViewId="0">
      <selection activeCell="A25" sqref="A25:I25"/>
    </sheetView>
  </sheetViews>
  <sheetFormatPr baseColWidth="10" defaultColWidth="9.140625" defaultRowHeight="12.75" x14ac:dyDescent="0.2"/>
  <cols>
    <col min="1" max="4" width="11.42578125" customWidth="1"/>
    <col min="5" max="5" width="24.5703125" customWidth="1"/>
    <col min="6" max="10" width="11.42578125" customWidth="1"/>
    <col min="11" max="11" width="11.42578125" style="10" customWidth="1"/>
    <col min="12" max="256" width="11.42578125" customWidth="1"/>
  </cols>
  <sheetData>
    <row r="1" spans="1:21" ht="14.25" x14ac:dyDescent="0.2">
      <c r="A1" s="2673"/>
      <c r="B1" s="2674"/>
      <c r="C1" s="2674"/>
      <c r="D1" s="2674"/>
      <c r="E1" s="2674"/>
      <c r="F1" s="2674"/>
      <c r="G1" s="2674"/>
      <c r="H1" s="2674"/>
      <c r="I1" s="2674"/>
      <c r="J1" s="2675"/>
      <c r="K1" s="694"/>
      <c r="L1" s="252"/>
      <c r="M1" s="252"/>
      <c r="N1" s="244"/>
      <c r="O1" s="244"/>
      <c r="P1" s="244"/>
      <c r="Q1" s="244"/>
      <c r="R1" s="244"/>
      <c r="S1" s="244"/>
      <c r="T1" s="244"/>
      <c r="U1" s="244"/>
    </row>
    <row r="2" spans="1:21" ht="14.25" x14ac:dyDescent="0.2">
      <c r="A2" s="2676"/>
      <c r="B2" s="2680" t="s">
        <v>378</v>
      </c>
      <c r="C2" s="2680"/>
      <c r="D2" s="2680"/>
      <c r="E2" s="2680"/>
      <c r="F2" s="2680"/>
      <c r="G2" s="2680"/>
      <c r="H2" s="2680"/>
      <c r="I2" s="2680"/>
      <c r="J2" s="2680"/>
      <c r="K2" s="694"/>
      <c r="L2" s="252"/>
      <c r="M2" s="252"/>
      <c r="N2" s="244"/>
      <c r="O2" s="244"/>
      <c r="P2" s="244"/>
      <c r="Q2" s="244"/>
      <c r="R2" s="244"/>
      <c r="S2" s="244"/>
      <c r="T2" s="244"/>
      <c r="U2" s="244"/>
    </row>
    <row r="3" spans="1:21" ht="14.25" x14ac:dyDescent="0.2">
      <c r="A3" s="2676"/>
      <c r="B3" s="2681" t="s">
        <v>1716</v>
      </c>
      <c r="C3" s="2681"/>
      <c r="D3" s="2681"/>
      <c r="E3" s="2681"/>
      <c r="F3" s="2681"/>
      <c r="G3" s="2681"/>
      <c r="H3" s="2681"/>
      <c r="I3" s="2681"/>
      <c r="J3" s="2681"/>
      <c r="K3" s="694"/>
      <c r="L3" s="252"/>
      <c r="M3" s="252"/>
      <c r="N3" s="244"/>
      <c r="O3" s="244"/>
      <c r="P3" s="244"/>
      <c r="Q3" s="244"/>
      <c r="R3" s="244"/>
      <c r="S3" s="244"/>
      <c r="T3" s="244"/>
      <c r="U3" s="244"/>
    </row>
    <row r="4" spans="1:21" ht="14.25" x14ac:dyDescent="0.2">
      <c r="A4" s="2676"/>
      <c r="B4" s="2681" t="s">
        <v>380</v>
      </c>
      <c r="C4" s="2681"/>
      <c r="D4" s="2681"/>
      <c r="E4" s="2681"/>
      <c r="F4" s="2681"/>
      <c r="G4" s="2681"/>
      <c r="H4" s="2681"/>
      <c r="I4" s="2681"/>
      <c r="J4" s="2681"/>
      <c r="K4" s="695"/>
      <c r="L4" s="244"/>
      <c r="M4" s="252"/>
      <c r="N4" s="244"/>
      <c r="O4" s="244"/>
      <c r="P4" s="244"/>
      <c r="Q4" s="244"/>
      <c r="R4" s="244"/>
      <c r="S4" s="244"/>
      <c r="T4" s="244"/>
      <c r="U4" s="244"/>
    </row>
    <row r="5" spans="1:21" x14ac:dyDescent="0.2">
      <c r="A5" s="2682" t="s">
        <v>381</v>
      </c>
      <c r="B5" s="2683"/>
      <c r="C5" s="2683"/>
      <c r="D5" s="2683"/>
      <c r="E5" s="2683"/>
      <c r="F5" s="2683"/>
      <c r="G5" s="2683"/>
      <c r="H5" s="2683"/>
      <c r="I5" s="2683"/>
      <c r="J5" s="2684"/>
      <c r="K5" s="695"/>
      <c r="L5" s="244"/>
      <c r="M5" s="244"/>
      <c r="N5" s="244"/>
      <c r="O5" s="244"/>
      <c r="P5" s="244"/>
      <c r="Q5" s="244"/>
      <c r="R5" s="244"/>
      <c r="S5" s="244"/>
      <c r="T5" s="244"/>
      <c r="U5" s="244"/>
    </row>
    <row r="6" spans="1:21" ht="25.5" x14ac:dyDescent="0.2">
      <c r="A6" s="2638" t="s">
        <v>342</v>
      </c>
      <c r="B6" s="2655" t="s">
        <v>326</v>
      </c>
      <c r="C6" s="2656"/>
      <c r="D6" s="2657"/>
      <c r="E6" s="2649" t="s">
        <v>343</v>
      </c>
      <c r="F6" s="2655" t="s">
        <v>327</v>
      </c>
      <c r="G6" s="2656"/>
      <c r="H6" s="2657"/>
      <c r="I6" s="255" t="s">
        <v>382</v>
      </c>
      <c r="J6" s="251" t="s">
        <v>383</v>
      </c>
      <c r="K6" s="695"/>
      <c r="L6" s="244"/>
      <c r="M6" s="244"/>
      <c r="N6" s="244"/>
      <c r="O6" s="244"/>
      <c r="P6" s="244"/>
      <c r="Q6" s="244"/>
      <c r="R6" s="244"/>
      <c r="S6" s="244"/>
      <c r="T6" s="244"/>
      <c r="U6" s="244"/>
    </row>
    <row r="7" spans="1:21" ht="38.25" x14ac:dyDescent="0.2">
      <c r="A7" s="2685"/>
      <c r="B7" s="2658"/>
      <c r="C7" s="2659"/>
      <c r="D7" s="2660"/>
      <c r="E7" s="2686"/>
      <c r="F7" s="2658"/>
      <c r="G7" s="2659"/>
      <c r="H7" s="2660"/>
      <c r="I7" s="256" t="s">
        <v>384</v>
      </c>
      <c r="J7" s="246" t="s">
        <v>385</v>
      </c>
      <c r="K7" s="695"/>
      <c r="L7" s="244"/>
      <c r="M7" s="244"/>
      <c r="N7" s="244"/>
      <c r="O7" s="244"/>
      <c r="P7" s="244"/>
      <c r="Q7" s="244"/>
      <c r="R7" s="244"/>
      <c r="S7" s="244"/>
      <c r="T7" s="244"/>
      <c r="U7" s="244"/>
    </row>
    <row r="8" spans="1:21" x14ac:dyDescent="0.2">
      <c r="A8" s="2677"/>
      <c r="B8" s="2678"/>
      <c r="C8" s="2678"/>
      <c r="D8" s="2678"/>
      <c r="E8" s="2678"/>
      <c r="F8" s="2678"/>
      <c r="G8" s="2678"/>
      <c r="H8" s="2678"/>
      <c r="I8" s="2678"/>
      <c r="J8" s="2679"/>
      <c r="K8" s="695"/>
      <c r="L8" s="244"/>
      <c r="M8" s="244"/>
      <c r="N8" s="244"/>
      <c r="O8" s="244"/>
      <c r="P8" s="244"/>
      <c r="Q8" s="244"/>
      <c r="R8" s="244"/>
      <c r="S8" s="244"/>
      <c r="T8" s="244"/>
      <c r="U8" s="244"/>
    </row>
    <row r="9" spans="1:21" ht="38.25" x14ac:dyDescent="0.2">
      <c r="A9" s="253" t="s">
        <v>386</v>
      </c>
      <c r="B9" s="2644" t="s">
        <v>1770</v>
      </c>
      <c r="C9" s="2645"/>
      <c r="D9" s="2645"/>
      <c r="E9" s="2645"/>
      <c r="F9" s="2646"/>
      <c r="G9" s="255" t="s">
        <v>387</v>
      </c>
      <c r="H9" s="2644" t="s">
        <v>1771</v>
      </c>
      <c r="I9" s="2645"/>
      <c r="J9" s="2668"/>
      <c r="K9" s="695"/>
      <c r="L9" s="244"/>
      <c r="M9" s="244"/>
      <c r="N9" s="244"/>
      <c r="O9" s="2709"/>
      <c r="P9" s="2709"/>
      <c r="Q9" s="2709"/>
      <c r="R9" s="2709"/>
      <c r="S9" s="2709"/>
      <c r="T9" s="2709"/>
      <c r="U9" s="2709"/>
    </row>
    <row r="10" spans="1:21" ht="63.75" x14ac:dyDescent="0.2">
      <c r="A10" s="253" t="s">
        <v>388</v>
      </c>
      <c r="B10" s="2644" t="s">
        <v>1772</v>
      </c>
      <c r="C10" s="2645"/>
      <c r="D10" s="2645"/>
      <c r="E10" s="2645"/>
      <c r="F10" s="2646"/>
      <c r="G10" s="255" t="s">
        <v>389</v>
      </c>
      <c r="H10" s="2652" t="s">
        <v>1773</v>
      </c>
      <c r="I10" s="2653"/>
      <c r="J10" s="2654"/>
      <c r="K10" s="695"/>
      <c r="L10" s="244"/>
      <c r="M10" s="244"/>
      <c r="N10" s="244"/>
      <c r="O10" s="244"/>
      <c r="P10" s="244"/>
      <c r="Q10" s="244"/>
      <c r="R10" s="244"/>
      <c r="S10" s="244"/>
      <c r="T10" s="244"/>
      <c r="U10" s="244"/>
    </row>
    <row r="11" spans="1:21" ht="38.25" x14ac:dyDescent="0.2">
      <c r="A11" s="254" t="s">
        <v>390</v>
      </c>
      <c r="B11" s="2661" t="s">
        <v>1774</v>
      </c>
      <c r="C11" s="2662"/>
      <c r="D11" s="2662"/>
      <c r="E11" s="2662"/>
      <c r="F11" s="2663"/>
      <c r="G11" s="256" t="s">
        <v>391</v>
      </c>
      <c r="H11" s="2644" t="s">
        <v>1775</v>
      </c>
      <c r="I11" s="2645"/>
      <c r="J11" s="2668"/>
      <c r="K11" s="695"/>
      <c r="L11" s="244"/>
      <c r="M11" s="244"/>
      <c r="N11" s="244"/>
      <c r="O11" s="244"/>
      <c r="P11" s="244"/>
      <c r="Q11" s="244"/>
      <c r="R11" s="244"/>
      <c r="S11" s="244"/>
      <c r="T11" s="244"/>
      <c r="U11" s="244"/>
    </row>
    <row r="12" spans="1:21" ht="51" x14ac:dyDescent="0.2">
      <c r="A12" s="253" t="s">
        <v>392</v>
      </c>
      <c r="B12" s="2644" t="s">
        <v>1722</v>
      </c>
      <c r="C12" s="2645"/>
      <c r="D12" s="2645"/>
      <c r="E12" s="2645"/>
      <c r="F12" s="2646"/>
      <c r="G12" s="255" t="s">
        <v>393</v>
      </c>
      <c r="H12" s="2666" t="s">
        <v>1219</v>
      </c>
      <c r="I12" s="2666"/>
      <c r="J12" s="2667"/>
      <c r="K12" s="695"/>
      <c r="L12" s="244"/>
      <c r="M12" s="244"/>
      <c r="N12" s="244"/>
      <c r="O12" s="244"/>
      <c r="P12" s="244"/>
      <c r="Q12" s="244"/>
      <c r="R12" s="244"/>
      <c r="S12" s="244"/>
      <c r="T12" s="244"/>
      <c r="U12" s="244"/>
    </row>
    <row r="13" spans="1:21" ht="63.75" x14ac:dyDescent="0.2">
      <c r="A13" s="253" t="s">
        <v>394</v>
      </c>
      <c r="B13" s="2644" t="s">
        <v>1724</v>
      </c>
      <c r="C13" s="2645"/>
      <c r="D13" s="2645"/>
      <c r="E13" s="2645"/>
      <c r="F13" s="2646"/>
      <c r="G13" s="255" t="s">
        <v>395</v>
      </c>
      <c r="H13" s="2666" t="s">
        <v>1725</v>
      </c>
      <c r="I13" s="2666"/>
      <c r="J13" s="2667"/>
      <c r="K13" s="695"/>
      <c r="L13" s="244"/>
      <c r="M13" s="244"/>
      <c r="N13" s="244"/>
      <c r="O13" s="244"/>
      <c r="P13" s="247"/>
      <c r="Q13" s="247"/>
      <c r="R13" s="247"/>
      <c r="S13" s="244"/>
      <c r="T13" s="244"/>
      <c r="U13" s="244"/>
    </row>
    <row r="14" spans="1:21" ht="15.75" x14ac:dyDescent="0.2">
      <c r="A14" s="2637" t="s">
        <v>396</v>
      </c>
      <c r="B14" s="2707">
        <v>2</v>
      </c>
      <c r="C14" s="2707"/>
      <c r="D14" s="2707"/>
      <c r="E14" s="2648" t="s">
        <v>397</v>
      </c>
      <c r="F14" s="2705">
        <v>1</v>
      </c>
      <c r="G14" s="2632" t="s">
        <v>398</v>
      </c>
      <c r="H14" s="2650" t="s">
        <v>1776</v>
      </c>
      <c r="I14" s="2650"/>
      <c r="J14" s="2651"/>
      <c r="K14" s="695"/>
      <c r="L14" s="244"/>
      <c r="M14" s="244"/>
      <c r="N14" s="244"/>
      <c r="O14" s="244"/>
      <c r="P14" s="259"/>
      <c r="Q14" s="259"/>
      <c r="R14" s="259"/>
      <c r="S14" s="244"/>
      <c r="T14" s="244"/>
      <c r="U14" s="244"/>
    </row>
    <row r="15" spans="1:21" ht="15.75" x14ac:dyDescent="0.2">
      <c r="A15" s="2637"/>
      <c r="B15" s="2708"/>
      <c r="C15" s="2708"/>
      <c r="D15" s="2708"/>
      <c r="E15" s="2648"/>
      <c r="F15" s="2705"/>
      <c r="G15" s="2633"/>
      <c r="H15" s="2669" t="s">
        <v>1777</v>
      </c>
      <c r="I15" s="2669"/>
      <c r="J15" s="2670"/>
      <c r="K15" s="695"/>
      <c r="L15" s="244"/>
      <c r="M15" s="244"/>
      <c r="N15" s="244"/>
      <c r="O15" s="244"/>
      <c r="P15" s="259"/>
      <c r="Q15" s="259"/>
      <c r="R15" s="259"/>
      <c r="S15" s="244"/>
      <c r="T15" s="244"/>
      <c r="U15" s="244"/>
    </row>
    <row r="16" spans="1:21" ht="16.5" thickBot="1" x14ac:dyDescent="0.25">
      <c r="A16" s="2638"/>
      <c r="B16" s="2708"/>
      <c r="C16" s="2708"/>
      <c r="D16" s="2708"/>
      <c r="E16" s="2649"/>
      <c r="F16" s="2706"/>
      <c r="G16" s="2633"/>
      <c r="H16" s="2671" t="s">
        <v>1778</v>
      </c>
      <c r="I16" s="2671"/>
      <c r="J16" s="2672"/>
      <c r="K16" s="695"/>
      <c r="L16" s="244"/>
      <c r="M16" s="244"/>
      <c r="N16" s="244"/>
      <c r="O16" s="244"/>
      <c r="P16" s="259"/>
      <c r="Q16" s="259"/>
      <c r="R16" s="259"/>
      <c r="S16" s="244"/>
      <c r="T16" s="244"/>
      <c r="U16" s="244"/>
    </row>
    <row r="17" spans="1:16" x14ac:dyDescent="0.2">
      <c r="A17" s="2634"/>
      <c r="B17" s="2635"/>
      <c r="C17" s="2635"/>
      <c r="D17" s="2635"/>
      <c r="E17" s="2635"/>
      <c r="F17" s="2635"/>
      <c r="G17" s="2635"/>
      <c r="H17" s="2635"/>
      <c r="I17" s="2635"/>
      <c r="J17" s="2636"/>
      <c r="K17" s="695"/>
      <c r="L17" s="244"/>
      <c r="M17" s="244"/>
      <c r="N17" s="244"/>
      <c r="O17" s="244"/>
      <c r="P17" s="244"/>
    </row>
    <row r="18" spans="1:16" x14ac:dyDescent="0.2">
      <c r="A18" s="2643"/>
      <c r="B18" s="2680" t="s">
        <v>378</v>
      </c>
      <c r="C18" s="2680"/>
      <c r="D18" s="2680"/>
      <c r="E18" s="2680"/>
      <c r="F18" s="2680"/>
      <c r="G18" s="2680"/>
      <c r="H18" s="2680"/>
      <c r="I18" s="2680"/>
      <c r="J18" s="2680"/>
      <c r="K18" s="695"/>
      <c r="L18" s="244"/>
      <c r="M18" s="244"/>
      <c r="N18" s="244"/>
      <c r="O18" s="244"/>
      <c r="P18" s="244"/>
    </row>
    <row r="19" spans="1:16" x14ac:dyDescent="0.2">
      <c r="A19" s="2643"/>
      <c r="B19" s="2681" t="s">
        <v>1716</v>
      </c>
      <c r="C19" s="2681"/>
      <c r="D19" s="2681"/>
      <c r="E19" s="2681"/>
      <c r="F19" s="2681"/>
      <c r="G19" s="2681"/>
      <c r="H19" s="2681"/>
      <c r="I19" s="2681"/>
      <c r="J19" s="2681"/>
      <c r="K19" s="695"/>
      <c r="L19" s="244"/>
      <c r="M19" s="244"/>
      <c r="N19" s="244"/>
      <c r="O19" s="244"/>
      <c r="P19" s="244"/>
    </row>
    <row r="20" spans="1:16" x14ac:dyDescent="0.2">
      <c r="A20" s="2643"/>
      <c r="B20" s="2647" t="s">
        <v>380</v>
      </c>
      <c r="C20" s="2647"/>
      <c r="D20" s="2647"/>
      <c r="E20" s="2647"/>
      <c r="F20" s="2647"/>
      <c r="G20" s="2647"/>
      <c r="H20" s="2647"/>
      <c r="I20" s="2647"/>
      <c r="J20" s="2647"/>
      <c r="K20" s="695"/>
      <c r="L20" s="244"/>
      <c r="M20" s="244"/>
      <c r="N20" s="244"/>
      <c r="O20" s="244"/>
      <c r="P20" s="244"/>
    </row>
    <row r="21" spans="1:16" x14ac:dyDescent="0.2">
      <c r="A21" s="2640" t="s">
        <v>402</v>
      </c>
      <c r="B21" s="2641"/>
      <c r="C21" s="2641"/>
      <c r="D21" s="2641"/>
      <c r="E21" s="2641"/>
      <c r="F21" s="2641"/>
      <c r="G21" s="2641"/>
      <c r="H21" s="2641"/>
      <c r="I21" s="2641"/>
      <c r="J21" s="2641"/>
      <c r="K21" s="2642"/>
      <c r="L21" s="244"/>
      <c r="M21" s="244"/>
      <c r="N21" s="244"/>
      <c r="O21" s="244"/>
      <c r="P21" s="244"/>
    </row>
    <row r="22" spans="1:16" ht="25.5" x14ac:dyDescent="0.2">
      <c r="A22" s="253" t="s">
        <v>403</v>
      </c>
      <c r="B22" s="257" t="s">
        <v>397</v>
      </c>
      <c r="C22" s="257" t="s">
        <v>404</v>
      </c>
      <c r="D22" s="255" t="s">
        <v>405</v>
      </c>
      <c r="E22" s="255" t="s">
        <v>406</v>
      </c>
      <c r="F22" s="2648" t="s">
        <v>407</v>
      </c>
      <c r="G22" s="2692"/>
      <c r="H22" s="255" t="s">
        <v>665</v>
      </c>
      <c r="I22" s="255" t="s">
        <v>666</v>
      </c>
      <c r="J22" s="258" t="s">
        <v>667</v>
      </c>
      <c r="K22" s="695"/>
      <c r="L22" s="244"/>
      <c r="M22" s="244"/>
      <c r="N22" s="244"/>
      <c r="O22" s="244"/>
      <c r="P22" s="244"/>
    </row>
    <row r="23" spans="1:16" ht="25.5" x14ac:dyDescent="0.2">
      <c r="A23" s="266">
        <v>2013</v>
      </c>
      <c r="B23" s="266">
        <v>1</v>
      </c>
      <c r="C23" s="269">
        <v>2</v>
      </c>
      <c r="D23" s="267">
        <v>50</v>
      </c>
      <c r="E23" s="261" t="s">
        <v>1779</v>
      </c>
      <c r="F23" s="2696"/>
      <c r="G23" s="2697"/>
      <c r="H23" s="267"/>
      <c r="I23" s="267"/>
      <c r="J23" s="267"/>
      <c r="K23" s="695"/>
      <c r="L23" s="244"/>
      <c r="M23" s="244"/>
      <c r="N23" s="478"/>
      <c r="O23" s="244"/>
      <c r="P23" s="244"/>
    </row>
    <row r="24" spans="1:16" ht="140.25" x14ac:dyDescent="0.2">
      <c r="A24" s="268">
        <v>41791</v>
      </c>
      <c r="B24" s="249">
        <v>1</v>
      </c>
      <c r="C24" s="270">
        <v>0</v>
      </c>
      <c r="D24" s="250">
        <v>1</v>
      </c>
      <c r="E24" s="261" t="s">
        <v>1780</v>
      </c>
      <c r="F24" s="2703" t="s">
        <v>1781</v>
      </c>
      <c r="G24" s="2704"/>
      <c r="H24" s="265" t="s">
        <v>693</v>
      </c>
      <c r="I24" s="248">
        <v>41820</v>
      </c>
      <c r="J24" s="245"/>
      <c r="K24" s="695"/>
      <c r="L24" s="244"/>
      <c r="M24" s="244"/>
      <c r="N24" s="479"/>
      <c r="O24" s="244"/>
      <c r="P24" s="244"/>
    </row>
    <row r="25" spans="1:16" ht="215.25" customHeight="1" x14ac:dyDescent="0.2">
      <c r="A25" s="268">
        <v>42156</v>
      </c>
      <c r="B25" s="249">
        <v>1</v>
      </c>
      <c r="C25" s="270">
        <v>1</v>
      </c>
      <c r="D25" s="250">
        <v>1</v>
      </c>
      <c r="E25" s="265" t="s">
        <v>1782</v>
      </c>
      <c r="F25" s="2703" t="s">
        <v>1781</v>
      </c>
      <c r="G25" s="2704"/>
      <c r="H25" s="265" t="s">
        <v>693</v>
      </c>
      <c r="I25" s="248">
        <v>42185</v>
      </c>
      <c r="J25" s="245"/>
      <c r="K25" s="695"/>
      <c r="L25" s="244"/>
      <c r="M25" s="244"/>
      <c r="N25" s="479"/>
      <c r="O25" s="244"/>
      <c r="P25" s="1425"/>
    </row>
    <row r="26" spans="1:16" ht="204" x14ac:dyDescent="0.2">
      <c r="A26" s="268">
        <v>42339</v>
      </c>
      <c r="B26" s="249">
        <v>1</v>
      </c>
      <c r="C26" s="271">
        <v>3</v>
      </c>
      <c r="D26" s="250">
        <v>-3</v>
      </c>
      <c r="E26" s="265" t="s">
        <v>1783</v>
      </c>
      <c r="F26" s="2703" t="s">
        <v>1781</v>
      </c>
      <c r="G26" s="2704"/>
      <c r="H26" s="265" t="s">
        <v>693</v>
      </c>
      <c r="I26" s="248">
        <v>42369</v>
      </c>
      <c r="J26" s="245"/>
      <c r="K26" s="695"/>
      <c r="L26" s="244"/>
      <c r="M26" s="244"/>
      <c r="N26" s="479"/>
      <c r="O26" s="244"/>
      <c r="P26" s="1425"/>
    </row>
    <row r="27" spans="1:16" ht="252" customHeight="1" x14ac:dyDescent="0.2">
      <c r="A27" s="248">
        <v>42705</v>
      </c>
      <c r="B27" s="249">
        <v>1</v>
      </c>
      <c r="C27" s="1426">
        <v>15</v>
      </c>
      <c r="D27" s="477" t="s">
        <v>1784</v>
      </c>
      <c r="E27" s="132" t="s">
        <v>1785</v>
      </c>
      <c r="F27" s="2666" t="s">
        <v>1786</v>
      </c>
      <c r="G27" s="2695"/>
      <c r="H27" s="265" t="s">
        <v>693</v>
      </c>
      <c r="I27" s="248">
        <v>43099</v>
      </c>
      <c r="J27" s="245"/>
      <c r="K27" s="695"/>
      <c r="L27" s="244"/>
      <c r="M27" s="244"/>
      <c r="N27" s="244"/>
      <c r="O27" s="244"/>
      <c r="P27" s="244"/>
    </row>
    <row r="28" spans="1:16" ht="217.5" thickBot="1" x14ac:dyDescent="0.25">
      <c r="A28" s="696">
        <v>43070</v>
      </c>
      <c r="B28" s="697">
        <v>1</v>
      </c>
      <c r="C28" s="1427">
        <v>15</v>
      </c>
      <c r="D28" s="698">
        <v>2</v>
      </c>
      <c r="E28" s="132" t="s">
        <v>1785</v>
      </c>
      <c r="F28" s="2702" t="s">
        <v>1787</v>
      </c>
      <c r="G28" s="2702"/>
      <c r="H28" s="265" t="s">
        <v>693</v>
      </c>
      <c r="I28" s="696">
        <v>43099</v>
      </c>
      <c r="J28" s="662"/>
    </row>
    <row r="29" spans="1:16" ht="192" thickBot="1" x14ac:dyDescent="0.25">
      <c r="A29" s="1428">
        <v>43435</v>
      </c>
      <c r="B29" s="1429">
        <v>1</v>
      </c>
      <c r="C29" s="1015">
        <v>15</v>
      </c>
      <c r="D29" s="1429" t="s">
        <v>1788</v>
      </c>
      <c r="E29" s="1429" t="s">
        <v>1789</v>
      </c>
      <c r="F29" s="2700" t="s">
        <v>1787</v>
      </c>
      <c r="G29" s="2701"/>
      <c r="H29" s="265" t="s">
        <v>693</v>
      </c>
      <c r="I29" s="1430">
        <v>43099</v>
      </c>
      <c r="J29" s="846"/>
    </row>
    <row r="30" spans="1:16" ht="357.75" thickBot="1" x14ac:dyDescent="0.25">
      <c r="A30" s="1428">
        <v>43800</v>
      </c>
      <c r="B30" s="1429">
        <v>1</v>
      </c>
      <c r="C30" s="1431">
        <v>12</v>
      </c>
      <c r="D30" s="1429" t="s">
        <v>1788</v>
      </c>
      <c r="E30" s="1429" t="s">
        <v>1790</v>
      </c>
      <c r="F30" s="2700" t="s">
        <v>1787</v>
      </c>
      <c r="G30" s="2701"/>
      <c r="H30" s="265" t="s">
        <v>693</v>
      </c>
      <c r="I30" s="1430">
        <v>43829</v>
      </c>
      <c r="J30" s="846"/>
    </row>
    <row r="31" spans="1:16" ht="217.5" thickBot="1" x14ac:dyDescent="0.25">
      <c r="A31" s="1428">
        <v>44166</v>
      </c>
      <c r="B31" s="1429">
        <v>1</v>
      </c>
      <c r="C31" s="1431">
        <v>3</v>
      </c>
      <c r="D31" s="1429" t="s">
        <v>1788</v>
      </c>
      <c r="E31" s="1429" t="s">
        <v>1791</v>
      </c>
      <c r="F31" s="2700" t="s">
        <v>1787</v>
      </c>
      <c r="G31" s="2701"/>
      <c r="H31" s="265" t="s">
        <v>693</v>
      </c>
      <c r="I31" s="1432">
        <v>44195</v>
      </c>
      <c r="J31" s="316"/>
    </row>
    <row r="32" spans="1:16" ht="217.5" thickBot="1" x14ac:dyDescent="0.25">
      <c r="A32" s="1261">
        <v>44531</v>
      </c>
      <c r="B32" s="1262">
        <v>1</v>
      </c>
      <c r="C32" s="1264">
        <v>4</v>
      </c>
      <c r="D32" s="1262" t="s">
        <v>1788</v>
      </c>
      <c r="E32" s="1262" t="s">
        <v>1791</v>
      </c>
      <c r="F32" s="2698" t="s">
        <v>1787</v>
      </c>
      <c r="G32" s="2699"/>
      <c r="H32" s="265" t="s">
        <v>693</v>
      </c>
      <c r="I32" s="1263">
        <v>44195</v>
      </c>
      <c r="J32" s="1262"/>
    </row>
  </sheetData>
  <mergeCells count="47">
    <mergeCell ref="O9:U9"/>
    <mergeCell ref="A5:J5"/>
    <mergeCell ref="A6:A7"/>
    <mergeCell ref="B6:D7"/>
    <mergeCell ref="E6:E7"/>
    <mergeCell ref="F6:H7"/>
    <mergeCell ref="B9:F9"/>
    <mergeCell ref="H9:J9"/>
    <mergeCell ref="A8:J8"/>
    <mergeCell ref="A1:J1"/>
    <mergeCell ref="A2:A4"/>
    <mergeCell ref="B2:J2"/>
    <mergeCell ref="B3:J3"/>
    <mergeCell ref="B4:J4"/>
    <mergeCell ref="B11:F11"/>
    <mergeCell ref="H11:J11"/>
    <mergeCell ref="B12:F12"/>
    <mergeCell ref="H12:J12"/>
    <mergeCell ref="B10:F10"/>
    <mergeCell ref="H10:J10"/>
    <mergeCell ref="B13:F13"/>
    <mergeCell ref="H13:J13"/>
    <mergeCell ref="A17:J17"/>
    <mergeCell ref="A18:A20"/>
    <mergeCell ref="B18:J18"/>
    <mergeCell ref="F14:F16"/>
    <mergeCell ref="G14:G16"/>
    <mergeCell ref="H14:J14"/>
    <mergeCell ref="B19:J19"/>
    <mergeCell ref="B20:J20"/>
    <mergeCell ref="A14:A16"/>
    <mergeCell ref="B14:D16"/>
    <mergeCell ref="E14:E16"/>
    <mergeCell ref="H15:J15"/>
    <mergeCell ref="H16:J16"/>
    <mergeCell ref="F27:G27"/>
    <mergeCell ref="F23:G23"/>
    <mergeCell ref="A21:K21"/>
    <mergeCell ref="F32:G32"/>
    <mergeCell ref="F29:G29"/>
    <mergeCell ref="F30:G30"/>
    <mergeCell ref="F31:G31"/>
    <mergeCell ref="F28:G28"/>
    <mergeCell ref="F22:G22"/>
    <mergeCell ref="F24:G24"/>
    <mergeCell ref="F25:G25"/>
    <mergeCell ref="F26:G26"/>
  </mergeCells>
  <pageMargins left="0.7" right="0.7" top="0.75" bottom="0.75" header="0.3" footer="0.3"/>
  <pageSetup paperSize="9" orientation="portrait" r:id="rId1"/>
  <drawing r:id="rId2"/>
</worksheet>
</file>

<file path=xl/worksheets/sheet5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N96"/>
  <sheetViews>
    <sheetView showGridLines="0" workbookViewId="0">
      <selection activeCell="S63" sqref="S63"/>
    </sheetView>
  </sheetViews>
  <sheetFormatPr baseColWidth="10" defaultColWidth="9.140625" defaultRowHeight="12.75" x14ac:dyDescent="0.2"/>
  <cols>
    <col min="1" max="4" width="11.42578125" customWidth="1"/>
    <col min="5" max="5" width="20.85546875" customWidth="1"/>
    <col min="6" max="6" width="11.42578125" customWidth="1"/>
    <col min="7" max="7" width="18" customWidth="1"/>
    <col min="8" max="8" width="15.28515625" customWidth="1"/>
    <col min="9" max="10" width="11.42578125" customWidth="1"/>
    <col min="11" max="11" width="21.5703125" customWidth="1"/>
    <col min="12" max="14" width="11.42578125" style="474" customWidth="1"/>
    <col min="15" max="256" width="11.42578125" customWidth="1"/>
  </cols>
  <sheetData>
    <row r="1" spans="1:11" ht="14.25" x14ac:dyDescent="0.2">
      <c r="A1" s="2186"/>
      <c r="B1" s="1662"/>
      <c r="C1" s="1662"/>
      <c r="D1" s="1662"/>
      <c r="E1" s="1662"/>
      <c r="F1" s="1662"/>
      <c r="G1" s="1662"/>
      <c r="H1" s="1662"/>
      <c r="I1" s="1662"/>
      <c r="J1" s="1663"/>
      <c r="K1" s="487"/>
    </row>
    <row r="2" spans="1:11" ht="24.75" customHeight="1" x14ac:dyDescent="0.2">
      <c r="A2" s="2182"/>
      <c r="B2" s="1618" t="s">
        <v>378</v>
      </c>
      <c r="C2" s="1618"/>
      <c r="D2" s="1618"/>
      <c r="E2" s="1618"/>
      <c r="F2" s="1618"/>
      <c r="G2" s="1618"/>
      <c r="H2" s="1618"/>
      <c r="I2" s="1618"/>
      <c r="J2" s="1618"/>
      <c r="K2" s="487"/>
    </row>
    <row r="3" spans="1:11" ht="24" customHeight="1" x14ac:dyDescent="0.2">
      <c r="A3" s="2182"/>
      <c r="B3" s="1619" t="s">
        <v>1792</v>
      </c>
      <c r="C3" s="1619"/>
      <c r="D3" s="1619"/>
      <c r="E3" s="1619"/>
      <c r="F3" s="1619"/>
      <c r="G3" s="1619"/>
      <c r="H3" s="1619"/>
      <c r="I3" s="1619"/>
      <c r="J3" s="1619"/>
      <c r="K3" s="487"/>
    </row>
    <row r="4" spans="1:11" x14ac:dyDescent="0.2">
      <c r="A4" s="2182"/>
      <c r="B4" s="1619" t="s">
        <v>380</v>
      </c>
      <c r="C4" s="1619"/>
      <c r="D4" s="1619"/>
      <c r="E4" s="1619"/>
      <c r="F4" s="1619"/>
      <c r="G4" s="1619"/>
      <c r="H4" s="1619"/>
      <c r="I4" s="1619"/>
      <c r="J4" s="1619"/>
    </row>
    <row r="5" spans="1:11" x14ac:dyDescent="0.2">
      <c r="A5" s="1655" t="s">
        <v>381</v>
      </c>
      <c r="B5" s="1656"/>
      <c r="C5" s="1656"/>
      <c r="D5" s="1656"/>
      <c r="E5" s="1656"/>
      <c r="F5" s="1656"/>
      <c r="G5" s="1656"/>
      <c r="H5" s="1656"/>
      <c r="I5" s="1656"/>
      <c r="J5" s="1657"/>
    </row>
    <row r="6" spans="1:11" ht="25.5" x14ac:dyDescent="0.2">
      <c r="A6" s="1645" t="s">
        <v>342</v>
      </c>
      <c r="B6" s="1647" t="s">
        <v>328</v>
      </c>
      <c r="C6" s="1648"/>
      <c r="D6" s="1649"/>
      <c r="E6" s="1653" t="s">
        <v>343</v>
      </c>
      <c r="F6" s="1647" t="s">
        <v>329</v>
      </c>
      <c r="G6" s="1648"/>
      <c r="H6" s="1649"/>
      <c r="I6" s="223" t="s">
        <v>382</v>
      </c>
      <c r="J6" s="224" t="s">
        <v>383</v>
      </c>
      <c r="K6" s="235"/>
    </row>
    <row r="7" spans="1:11" ht="38.25" x14ac:dyDescent="0.2">
      <c r="A7" s="1646"/>
      <c r="B7" s="1650"/>
      <c r="C7" s="1651"/>
      <c r="D7" s="1652"/>
      <c r="E7" s="1654"/>
      <c r="F7" s="1650"/>
      <c r="G7" s="1651"/>
      <c r="H7" s="1652"/>
      <c r="I7" s="221" t="s">
        <v>384</v>
      </c>
      <c r="J7" s="225" t="s">
        <v>385</v>
      </c>
      <c r="K7" s="235"/>
    </row>
    <row r="8" spans="1:11" x14ac:dyDescent="0.2">
      <c r="A8" s="2233"/>
      <c r="B8" s="2234"/>
      <c r="C8" s="2234"/>
      <c r="D8" s="2234"/>
      <c r="E8" s="2234"/>
      <c r="F8" s="2234"/>
      <c r="G8" s="2234"/>
      <c r="H8" s="2234"/>
      <c r="I8" s="2234"/>
      <c r="J8" s="2235"/>
      <c r="K8" s="235"/>
    </row>
    <row r="9" spans="1:11" ht="62.25" customHeight="1" x14ac:dyDescent="0.2">
      <c r="A9" s="222" t="s">
        <v>386</v>
      </c>
      <c r="B9" s="1578" t="s">
        <v>1793</v>
      </c>
      <c r="C9" s="2185"/>
      <c r="D9" s="2185"/>
      <c r="E9" s="2185"/>
      <c r="F9" s="1579"/>
      <c r="G9" s="223" t="s">
        <v>387</v>
      </c>
      <c r="H9" s="2714" t="s">
        <v>1794</v>
      </c>
      <c r="I9" s="2715"/>
      <c r="J9" s="2716"/>
      <c r="K9" s="235"/>
    </row>
    <row r="10" spans="1:11" ht="116.25" customHeight="1" x14ac:dyDescent="0.2">
      <c r="A10" s="222" t="s">
        <v>388</v>
      </c>
      <c r="B10" s="1578" t="s">
        <v>1384</v>
      </c>
      <c r="C10" s="2185"/>
      <c r="D10" s="2185"/>
      <c r="E10" s="2185"/>
      <c r="F10" s="1579"/>
      <c r="G10" s="223" t="s">
        <v>389</v>
      </c>
      <c r="H10" s="2230" t="s">
        <v>1795</v>
      </c>
      <c r="I10" s="2231"/>
      <c r="J10" s="2232"/>
      <c r="K10" s="235"/>
    </row>
    <row r="11" spans="1:11" ht="90" customHeight="1" x14ac:dyDescent="0.2">
      <c r="A11" s="220" t="s">
        <v>390</v>
      </c>
      <c r="B11" s="2327" t="s">
        <v>1796</v>
      </c>
      <c r="C11" s="2341"/>
      <c r="D11" s="2341"/>
      <c r="E11" s="2341"/>
      <c r="F11" s="2342"/>
      <c r="G11" s="221" t="s">
        <v>391</v>
      </c>
      <c r="H11" s="2714" t="s">
        <v>1797</v>
      </c>
      <c r="I11" s="2715"/>
      <c r="J11" s="2716"/>
      <c r="K11" s="235"/>
    </row>
    <row r="12" spans="1:11" ht="66" customHeight="1" x14ac:dyDescent="0.2">
      <c r="A12" s="222" t="s">
        <v>392</v>
      </c>
      <c r="B12" s="1578" t="s">
        <v>1654</v>
      </c>
      <c r="C12" s="2185"/>
      <c r="D12" s="2185"/>
      <c r="E12" s="2185"/>
      <c r="F12" s="1579"/>
      <c r="G12" s="223" t="s">
        <v>393</v>
      </c>
      <c r="H12" s="1582" t="s">
        <v>1100</v>
      </c>
      <c r="I12" s="1582"/>
      <c r="J12" s="2193"/>
      <c r="K12" s="235"/>
    </row>
    <row r="13" spans="1:11" ht="69.75" customHeight="1" x14ac:dyDescent="0.2">
      <c r="A13" s="222" t="s">
        <v>394</v>
      </c>
      <c r="B13" s="1578" t="s">
        <v>1798</v>
      </c>
      <c r="C13" s="2185"/>
      <c r="D13" s="2185"/>
      <c r="E13" s="2185"/>
      <c r="F13" s="1579"/>
      <c r="G13" s="223" t="s">
        <v>395</v>
      </c>
      <c r="H13" s="1582" t="s">
        <v>1185</v>
      </c>
      <c r="I13" s="1582"/>
      <c r="J13" s="2193"/>
      <c r="K13" s="235"/>
    </row>
    <row r="14" spans="1:11" ht="15" customHeight="1" x14ac:dyDescent="0.2">
      <c r="A14" s="1634" t="s">
        <v>396</v>
      </c>
      <c r="B14" s="1482">
        <v>13</v>
      </c>
      <c r="C14" s="1482"/>
      <c r="D14" s="1482"/>
      <c r="E14" s="1634" t="s">
        <v>397</v>
      </c>
      <c r="F14" s="1582">
        <v>15</v>
      </c>
      <c r="G14" s="1634" t="s">
        <v>398</v>
      </c>
      <c r="H14" s="2599" t="s">
        <v>1799</v>
      </c>
      <c r="I14" s="2599"/>
      <c r="J14" s="2599"/>
    </row>
    <row r="15" spans="1:11" ht="15.75" x14ac:dyDescent="0.2">
      <c r="A15" s="1634"/>
      <c r="B15" s="1482"/>
      <c r="C15" s="1482"/>
      <c r="D15" s="1482"/>
      <c r="E15" s="1634"/>
      <c r="F15" s="1582"/>
      <c r="G15" s="1634"/>
      <c r="H15" s="2601" t="s">
        <v>1800</v>
      </c>
      <c r="I15" s="2601"/>
      <c r="J15" s="2601"/>
    </row>
    <row r="16" spans="1:11" ht="15.75" customHeight="1" x14ac:dyDescent="0.2">
      <c r="A16" s="1634"/>
      <c r="B16" s="1482"/>
      <c r="C16" s="1482"/>
      <c r="D16" s="1482"/>
      <c r="E16" s="1634"/>
      <c r="F16" s="1582"/>
      <c r="G16" s="1634"/>
      <c r="H16" s="2713" t="s">
        <v>1801</v>
      </c>
      <c r="I16" s="2713"/>
      <c r="J16" s="2713"/>
    </row>
    <row r="17" spans="1:14" ht="15.75" x14ac:dyDescent="0.2">
      <c r="A17" s="1634" t="s">
        <v>396</v>
      </c>
      <c r="B17" s="1482">
        <v>18</v>
      </c>
      <c r="C17" s="1482"/>
      <c r="D17" s="1482"/>
      <c r="E17" s="1634" t="s">
        <v>397</v>
      </c>
      <c r="F17" s="1582">
        <v>30</v>
      </c>
      <c r="G17" s="1634" t="s">
        <v>398</v>
      </c>
      <c r="H17" s="2599" t="s">
        <v>1799</v>
      </c>
      <c r="I17" s="2599"/>
      <c r="J17" s="2599"/>
      <c r="K17" s="2329" t="s">
        <v>1898</v>
      </c>
      <c r="L17" s="1460" t="s">
        <v>1899</v>
      </c>
      <c r="M17" s="1460"/>
      <c r="N17" s="1461"/>
    </row>
    <row r="18" spans="1:14" ht="15.75" x14ac:dyDescent="0.2">
      <c r="A18" s="1634"/>
      <c r="B18" s="1482"/>
      <c r="C18" s="1482"/>
      <c r="D18" s="1482"/>
      <c r="E18" s="1634"/>
      <c r="F18" s="1582"/>
      <c r="G18" s="1634"/>
      <c r="H18" s="2601" t="s">
        <v>1800</v>
      </c>
      <c r="I18" s="2601"/>
      <c r="J18" s="2601"/>
      <c r="K18" s="2329"/>
      <c r="L18" s="1460" t="s">
        <v>1900</v>
      </c>
      <c r="M18" s="1460"/>
      <c r="N18" s="1461"/>
    </row>
    <row r="19" spans="1:14" ht="15.75" x14ac:dyDescent="0.2">
      <c r="A19" s="1634"/>
      <c r="B19" s="1482"/>
      <c r="C19" s="1482"/>
      <c r="D19" s="1482"/>
      <c r="E19" s="1634"/>
      <c r="F19" s="1582"/>
      <c r="G19" s="1634"/>
      <c r="H19" s="2713" t="s">
        <v>1801</v>
      </c>
      <c r="I19" s="2713"/>
      <c r="J19" s="2713"/>
      <c r="K19" s="2329"/>
      <c r="L19" s="1460" t="s">
        <v>1901</v>
      </c>
      <c r="M19" s="1460"/>
      <c r="N19" s="1461"/>
    </row>
    <row r="20" spans="1:14" x14ac:dyDescent="0.2">
      <c r="A20" s="272"/>
      <c r="B20" s="272"/>
      <c r="C20" s="272"/>
      <c r="D20" s="272"/>
      <c r="E20" s="272"/>
      <c r="F20" s="272"/>
      <c r="G20" s="272"/>
      <c r="H20" s="272"/>
      <c r="I20" s="272"/>
      <c r="J20" s="272"/>
      <c r="K20" s="235"/>
    </row>
    <row r="21" spans="1:14" ht="21" customHeight="1" x14ac:dyDescent="0.2">
      <c r="A21" s="2614"/>
      <c r="B21" s="1641" t="s">
        <v>378</v>
      </c>
      <c r="C21" s="1642"/>
      <c r="D21" s="1642"/>
      <c r="E21" s="1642"/>
      <c r="F21" s="1642"/>
      <c r="G21" s="1642"/>
      <c r="H21" s="1642"/>
      <c r="I21" s="1642"/>
      <c r="J21" s="1643"/>
    </row>
    <row r="22" spans="1:14" ht="24.75" customHeight="1" x14ac:dyDescent="0.2">
      <c r="A22" s="2614"/>
      <c r="B22" s="1619" t="s">
        <v>1802</v>
      </c>
      <c r="C22" s="1619"/>
      <c r="D22" s="1619"/>
      <c r="E22" s="1619"/>
      <c r="F22" s="1619"/>
      <c r="G22" s="1619"/>
      <c r="H22" s="1619"/>
      <c r="I22" s="1619"/>
      <c r="J22" s="1619"/>
    </row>
    <row r="23" spans="1:14" ht="21" customHeight="1" x14ac:dyDescent="0.2">
      <c r="A23" s="2614"/>
      <c r="B23" s="2615" t="s">
        <v>1803</v>
      </c>
      <c r="C23" s="2615"/>
      <c r="D23" s="2615"/>
      <c r="E23" s="2615"/>
      <c r="F23" s="2615"/>
      <c r="G23" s="2615"/>
      <c r="H23" s="2615"/>
      <c r="I23" s="2615"/>
      <c r="J23" s="2615"/>
    </row>
    <row r="24" spans="1:14" x14ac:dyDescent="0.2">
      <c r="A24" s="2710" t="s">
        <v>402</v>
      </c>
      <c r="B24" s="2711"/>
      <c r="C24" s="2711"/>
      <c r="D24" s="2711"/>
      <c r="E24" s="2711"/>
      <c r="F24" s="2711"/>
      <c r="G24" s="2711"/>
      <c r="H24" s="2711"/>
      <c r="I24" s="2711"/>
      <c r="J24" s="2711"/>
      <c r="K24" s="2712"/>
    </row>
    <row r="25" spans="1:14" ht="25.5" x14ac:dyDescent="0.2">
      <c r="A25" s="222" t="s">
        <v>403</v>
      </c>
      <c r="B25" s="227" t="s">
        <v>397</v>
      </c>
      <c r="C25" s="227" t="s">
        <v>404</v>
      </c>
      <c r="D25" s="223" t="s">
        <v>405</v>
      </c>
      <c r="E25" s="223" t="s">
        <v>406</v>
      </c>
      <c r="F25" s="1634" t="s">
        <v>407</v>
      </c>
      <c r="G25" s="2022"/>
      <c r="H25" s="223" t="s">
        <v>665</v>
      </c>
      <c r="I25" s="223" t="s">
        <v>666</v>
      </c>
      <c r="J25" s="228" t="s">
        <v>1804</v>
      </c>
      <c r="K25" s="235"/>
    </row>
    <row r="26" spans="1:14" ht="76.5" x14ac:dyDescent="0.2">
      <c r="A26" s="232">
        <v>40998</v>
      </c>
      <c r="B26" s="236">
        <v>15</v>
      </c>
      <c r="C26" s="273">
        <v>18</v>
      </c>
      <c r="D26" s="274">
        <f>B26/C26</f>
        <v>0.83333333333333337</v>
      </c>
      <c r="E26" s="238" t="s">
        <v>1805</v>
      </c>
      <c r="F26" s="2163" t="s">
        <v>1806</v>
      </c>
      <c r="G26" s="2363"/>
      <c r="H26" s="238" t="s">
        <v>1807</v>
      </c>
      <c r="I26" s="239"/>
      <c r="J26" s="275"/>
      <c r="K26" s="235"/>
    </row>
    <row r="27" spans="1:14" ht="76.5" x14ac:dyDescent="0.2">
      <c r="A27" s="232">
        <v>41090</v>
      </c>
      <c r="B27" s="236">
        <v>15</v>
      </c>
      <c r="C27" s="240">
        <v>32</v>
      </c>
      <c r="D27" s="274">
        <f t="shared" ref="D27:D41" si="0">B27/C27</f>
        <v>0.46875</v>
      </c>
      <c r="E27" s="238" t="s">
        <v>1808</v>
      </c>
      <c r="F27" s="2163" t="s">
        <v>1806</v>
      </c>
      <c r="G27" s="2363"/>
      <c r="H27" s="238" t="s">
        <v>1807</v>
      </c>
      <c r="I27" s="239"/>
      <c r="J27" s="275"/>
      <c r="K27" s="235"/>
    </row>
    <row r="28" spans="1:14" ht="76.5" x14ac:dyDescent="0.2">
      <c r="A28" s="232">
        <v>41182</v>
      </c>
      <c r="B28" s="236">
        <v>15</v>
      </c>
      <c r="C28" s="240">
        <v>29</v>
      </c>
      <c r="D28" s="274">
        <f t="shared" si="0"/>
        <v>0.51724137931034486</v>
      </c>
      <c r="E28" s="238" t="s">
        <v>1809</v>
      </c>
      <c r="F28" s="2163" t="s">
        <v>1806</v>
      </c>
      <c r="G28" s="2363"/>
      <c r="H28" s="238" t="s">
        <v>1807</v>
      </c>
      <c r="I28" s="239"/>
      <c r="J28" s="275"/>
      <c r="K28" s="235"/>
    </row>
    <row r="29" spans="1:14" ht="76.5" x14ac:dyDescent="0.2">
      <c r="A29" s="232">
        <v>41273</v>
      </c>
      <c r="B29" s="236">
        <v>15</v>
      </c>
      <c r="C29" s="240">
        <v>22</v>
      </c>
      <c r="D29" s="274">
        <f t="shared" si="0"/>
        <v>0.68181818181818177</v>
      </c>
      <c r="E29" s="238" t="s">
        <v>1810</v>
      </c>
      <c r="F29" s="2163" t="s">
        <v>1806</v>
      </c>
      <c r="G29" s="2363"/>
      <c r="H29" s="238" t="s">
        <v>1807</v>
      </c>
      <c r="I29" s="239"/>
      <c r="J29" s="275"/>
      <c r="K29" s="235"/>
    </row>
    <row r="30" spans="1:14" ht="76.5" x14ac:dyDescent="0.2">
      <c r="A30" s="232">
        <v>41363</v>
      </c>
      <c r="B30" s="236">
        <v>15</v>
      </c>
      <c r="C30" s="241">
        <v>14</v>
      </c>
      <c r="D30" s="274">
        <f t="shared" si="0"/>
        <v>1.0714285714285714</v>
      </c>
      <c r="E30" s="238" t="s">
        <v>1811</v>
      </c>
      <c r="F30" s="2163" t="s">
        <v>1812</v>
      </c>
      <c r="G30" s="2363"/>
      <c r="H30" s="238" t="s">
        <v>1807</v>
      </c>
      <c r="I30" s="237"/>
      <c r="J30" s="275"/>
      <c r="K30" s="235"/>
    </row>
    <row r="31" spans="1:14" ht="76.5" x14ac:dyDescent="0.2">
      <c r="A31" s="232">
        <v>41455</v>
      </c>
      <c r="B31" s="236">
        <v>15</v>
      </c>
      <c r="C31" s="241">
        <v>13</v>
      </c>
      <c r="D31" s="274">
        <f t="shared" si="0"/>
        <v>1.1538461538461537</v>
      </c>
      <c r="E31" s="238" t="s">
        <v>1813</v>
      </c>
      <c r="F31" s="2163" t="s">
        <v>1812</v>
      </c>
      <c r="G31" s="2363"/>
      <c r="H31" s="238" t="s">
        <v>1807</v>
      </c>
      <c r="I31" s="239"/>
      <c r="J31" s="275"/>
      <c r="K31" s="235"/>
    </row>
    <row r="32" spans="1:14" ht="76.5" x14ac:dyDescent="0.2">
      <c r="A32" s="232">
        <v>41547</v>
      </c>
      <c r="B32" s="236">
        <v>15</v>
      </c>
      <c r="C32" s="241">
        <v>13</v>
      </c>
      <c r="D32" s="274">
        <f t="shared" si="0"/>
        <v>1.1538461538461537</v>
      </c>
      <c r="E32" s="238" t="s">
        <v>1814</v>
      </c>
      <c r="F32" s="2163" t="s">
        <v>1812</v>
      </c>
      <c r="G32" s="2363"/>
      <c r="H32" s="238" t="s">
        <v>1807</v>
      </c>
      <c r="I32" s="275"/>
      <c r="J32" s="275"/>
      <c r="K32" s="235"/>
    </row>
    <row r="33" spans="1:14" ht="76.5" x14ac:dyDescent="0.2">
      <c r="A33" s="232">
        <v>41638</v>
      </c>
      <c r="B33" s="236">
        <v>15</v>
      </c>
      <c r="C33" s="241">
        <v>13</v>
      </c>
      <c r="D33" s="274">
        <f t="shared" si="0"/>
        <v>1.1538461538461537</v>
      </c>
      <c r="E33" s="238" t="s">
        <v>1814</v>
      </c>
      <c r="F33" s="2163" t="s">
        <v>1812</v>
      </c>
      <c r="G33" s="2363"/>
      <c r="H33" s="238" t="s">
        <v>1807</v>
      </c>
      <c r="I33" s="275"/>
      <c r="J33" s="275"/>
      <c r="K33" s="235"/>
    </row>
    <row r="34" spans="1:14" ht="76.5" x14ac:dyDescent="0.2">
      <c r="A34" s="232">
        <v>41729</v>
      </c>
      <c r="B34" s="236">
        <v>15</v>
      </c>
      <c r="C34" s="242">
        <v>16</v>
      </c>
      <c r="D34" s="274">
        <f t="shared" si="0"/>
        <v>0.9375</v>
      </c>
      <c r="E34" s="238" t="s">
        <v>1815</v>
      </c>
      <c r="F34" s="2163" t="s">
        <v>1812</v>
      </c>
      <c r="G34" s="2363"/>
      <c r="H34" s="238" t="s">
        <v>1807</v>
      </c>
      <c r="I34" s="275"/>
      <c r="J34" s="275"/>
      <c r="K34" s="235"/>
    </row>
    <row r="35" spans="1:14" ht="76.5" x14ac:dyDescent="0.2">
      <c r="A35" s="232">
        <v>41820</v>
      </c>
      <c r="B35" s="236">
        <v>15</v>
      </c>
      <c r="C35" s="241">
        <v>13</v>
      </c>
      <c r="D35" s="274">
        <f t="shared" si="0"/>
        <v>1.1538461538461537</v>
      </c>
      <c r="E35" s="238" t="s">
        <v>1814</v>
      </c>
      <c r="F35" s="2163" t="s">
        <v>1812</v>
      </c>
      <c r="G35" s="2363"/>
      <c r="H35" s="238" t="s">
        <v>1807</v>
      </c>
      <c r="I35" s="275"/>
      <c r="J35" s="275"/>
      <c r="K35" s="235"/>
    </row>
    <row r="36" spans="1:14" ht="76.5" x14ac:dyDescent="0.2">
      <c r="A36" s="232">
        <v>41912</v>
      </c>
      <c r="B36" s="236">
        <v>15</v>
      </c>
      <c r="C36" s="241">
        <v>13</v>
      </c>
      <c r="D36" s="274">
        <f t="shared" si="0"/>
        <v>1.1538461538461537</v>
      </c>
      <c r="E36" s="238" t="s">
        <v>1814</v>
      </c>
      <c r="F36" s="2163" t="s">
        <v>1812</v>
      </c>
      <c r="G36" s="2363"/>
      <c r="H36" s="238" t="s">
        <v>1807</v>
      </c>
      <c r="I36" s="275"/>
      <c r="J36" s="275"/>
      <c r="K36" s="235"/>
      <c r="L36" s="1350"/>
      <c r="M36" s="1350"/>
      <c r="N36" s="1350"/>
    </row>
    <row r="37" spans="1:14" ht="76.5" x14ac:dyDescent="0.2">
      <c r="A37" s="488">
        <v>42003</v>
      </c>
      <c r="B37" s="132">
        <v>15</v>
      </c>
      <c r="C37" s="243">
        <v>10</v>
      </c>
      <c r="D37" s="274">
        <f t="shared" si="0"/>
        <v>1.5</v>
      </c>
      <c r="E37" s="238" t="s">
        <v>1816</v>
      </c>
      <c r="F37" s="2163" t="s">
        <v>1812</v>
      </c>
      <c r="G37" s="2363"/>
      <c r="H37" s="238" t="s">
        <v>1807</v>
      </c>
      <c r="I37" s="275"/>
      <c r="J37" s="275"/>
      <c r="K37" s="235"/>
      <c r="L37" s="1350"/>
      <c r="M37" s="1350"/>
      <c r="N37" s="1350"/>
    </row>
    <row r="38" spans="1:14" ht="76.5" x14ac:dyDescent="0.2">
      <c r="A38" s="232">
        <v>42093</v>
      </c>
      <c r="B38" s="236">
        <v>15</v>
      </c>
      <c r="C38" s="241">
        <v>10</v>
      </c>
      <c r="D38" s="274">
        <f t="shared" si="0"/>
        <v>1.5</v>
      </c>
      <c r="E38" s="238" t="s">
        <v>1817</v>
      </c>
      <c r="F38" s="2163" t="s">
        <v>1812</v>
      </c>
      <c r="G38" s="2363"/>
      <c r="H38" s="238" t="s">
        <v>1807</v>
      </c>
      <c r="I38" s="239"/>
      <c r="J38" s="275"/>
      <c r="K38" s="235"/>
      <c r="L38" s="1350"/>
      <c r="M38" s="1350"/>
      <c r="N38" s="1350"/>
    </row>
    <row r="39" spans="1:14" ht="76.5" x14ac:dyDescent="0.2">
      <c r="A39" s="232">
        <v>42185</v>
      </c>
      <c r="B39" s="236">
        <v>15</v>
      </c>
      <c r="C39" s="241">
        <v>11</v>
      </c>
      <c r="D39" s="274">
        <f t="shared" si="0"/>
        <v>1.3636363636363635</v>
      </c>
      <c r="E39" s="238" t="s">
        <v>1818</v>
      </c>
      <c r="F39" s="2163" t="s">
        <v>1812</v>
      </c>
      <c r="G39" s="2363"/>
      <c r="H39" s="238" t="s">
        <v>1807</v>
      </c>
      <c r="I39" s="239"/>
      <c r="J39" s="275"/>
      <c r="K39" s="235"/>
      <c r="L39" s="1350"/>
      <c r="M39" s="1350"/>
      <c r="N39" s="1350"/>
    </row>
    <row r="40" spans="1:14" ht="76.5" x14ac:dyDescent="0.2">
      <c r="A40" s="232">
        <v>42277</v>
      </c>
      <c r="B40" s="236">
        <v>15</v>
      </c>
      <c r="C40" s="241">
        <v>10</v>
      </c>
      <c r="D40" s="274">
        <f t="shared" si="0"/>
        <v>1.5</v>
      </c>
      <c r="E40" s="238" t="s">
        <v>1815</v>
      </c>
      <c r="F40" s="2163" t="s">
        <v>1812</v>
      </c>
      <c r="G40" s="2363"/>
      <c r="H40" s="238" t="s">
        <v>1807</v>
      </c>
      <c r="I40" s="239"/>
      <c r="J40" s="275"/>
      <c r="K40" s="235"/>
      <c r="L40" s="1350"/>
      <c r="M40" s="1350"/>
      <c r="N40" s="1350"/>
    </row>
    <row r="41" spans="1:14" ht="63.75" x14ac:dyDescent="0.2">
      <c r="A41" s="232">
        <v>42368</v>
      </c>
      <c r="B41" s="236">
        <v>15</v>
      </c>
      <c r="C41" s="241">
        <v>9</v>
      </c>
      <c r="D41" s="274">
        <f t="shared" si="0"/>
        <v>1.6666666666666667</v>
      </c>
      <c r="E41" s="238" t="s">
        <v>1819</v>
      </c>
      <c r="F41" s="2163" t="s">
        <v>1812</v>
      </c>
      <c r="G41" s="2363"/>
      <c r="H41" s="238" t="s">
        <v>1807</v>
      </c>
      <c r="I41" s="239"/>
      <c r="J41" s="275"/>
      <c r="K41" s="235"/>
      <c r="L41" s="1350"/>
      <c r="M41" s="1350"/>
      <c r="N41" s="1350"/>
    </row>
    <row r="42" spans="1:14" ht="30" customHeight="1" x14ac:dyDescent="0.2">
      <c r="A42" s="132">
        <v>2016</v>
      </c>
      <c r="B42" s="2363" t="s">
        <v>1820</v>
      </c>
      <c r="C42" s="2363"/>
      <c r="D42" s="2363"/>
      <c r="E42" s="2363"/>
      <c r="F42" s="2363"/>
      <c r="G42" s="2363"/>
      <c r="H42" s="2363"/>
      <c r="I42" s="2363"/>
      <c r="J42" s="2363"/>
      <c r="K42" s="235"/>
      <c r="L42" s="1350"/>
      <c r="M42" s="1350"/>
      <c r="N42" s="1350"/>
    </row>
    <row r="43" spans="1:14" ht="76.5" x14ac:dyDescent="0.2">
      <c r="A43" s="232">
        <v>42916</v>
      </c>
      <c r="B43" s="236">
        <v>15</v>
      </c>
      <c r="C43" s="241">
        <v>10</v>
      </c>
      <c r="D43" s="274">
        <f>B43/C43</f>
        <v>1.5</v>
      </c>
      <c r="E43" s="238" t="s">
        <v>1821</v>
      </c>
      <c r="F43" s="2163" t="s">
        <v>1822</v>
      </c>
      <c r="G43" s="2363"/>
      <c r="H43" s="238" t="s">
        <v>1807</v>
      </c>
      <c r="I43" s="239"/>
      <c r="J43" s="275"/>
      <c r="K43" s="235"/>
      <c r="L43" s="1350"/>
      <c r="M43" s="1350"/>
      <c r="N43" s="1350"/>
    </row>
    <row r="44" spans="1:14" ht="76.5" x14ac:dyDescent="0.2">
      <c r="A44" s="232">
        <v>43008</v>
      </c>
      <c r="B44" s="236">
        <v>15</v>
      </c>
      <c r="C44" s="241">
        <v>12</v>
      </c>
      <c r="D44" s="274">
        <f>B44/C44</f>
        <v>1.25</v>
      </c>
      <c r="E44" s="238" t="s">
        <v>1823</v>
      </c>
      <c r="F44" s="2163" t="s">
        <v>1822</v>
      </c>
      <c r="G44" s="2363"/>
      <c r="H44" s="238" t="s">
        <v>1807</v>
      </c>
      <c r="I44" s="239"/>
      <c r="J44" s="275"/>
      <c r="K44" s="235"/>
      <c r="L44" s="1433">
        <v>40998</v>
      </c>
      <c r="M44" s="486">
        <v>18</v>
      </c>
      <c r="N44" s="1350"/>
    </row>
    <row r="45" spans="1:14" ht="63.75" x14ac:dyDescent="0.2">
      <c r="A45" s="232">
        <v>43100</v>
      </c>
      <c r="B45" s="236">
        <v>15</v>
      </c>
      <c r="C45" s="241">
        <v>8</v>
      </c>
      <c r="D45" s="274">
        <f>B45/C45</f>
        <v>1.875</v>
      </c>
      <c r="E45" s="238" t="s">
        <v>1824</v>
      </c>
      <c r="F45" s="2163" t="s">
        <v>1822</v>
      </c>
      <c r="G45" s="2363"/>
      <c r="H45" s="238" t="s">
        <v>1807</v>
      </c>
      <c r="I45" s="239"/>
      <c r="J45" s="275"/>
      <c r="K45" s="235"/>
      <c r="L45" s="1433">
        <v>41090</v>
      </c>
      <c r="M45" s="1434">
        <v>32</v>
      </c>
      <c r="N45" s="1350"/>
    </row>
    <row r="46" spans="1:14" ht="76.5" customHeight="1" x14ac:dyDescent="0.2">
      <c r="A46" s="232">
        <v>43465</v>
      </c>
      <c r="B46" s="132">
        <v>15</v>
      </c>
      <c r="C46" s="243">
        <v>9</v>
      </c>
      <c r="D46" s="231">
        <v>1.6667000000000001</v>
      </c>
      <c r="E46" s="132" t="s">
        <v>1825</v>
      </c>
      <c r="F46" s="1750" t="s">
        <v>1822</v>
      </c>
      <c r="G46" s="1751"/>
      <c r="H46" s="132" t="s">
        <v>1807</v>
      </c>
      <c r="I46" s="132"/>
      <c r="J46" s="132"/>
      <c r="K46" s="235"/>
      <c r="L46" s="1433">
        <v>41182</v>
      </c>
      <c r="M46" s="1434">
        <v>29</v>
      </c>
      <c r="N46" s="1350"/>
    </row>
    <row r="47" spans="1:14" ht="76.5" customHeight="1" x14ac:dyDescent="0.2">
      <c r="A47" s="232">
        <v>43554</v>
      </c>
      <c r="B47" s="236">
        <v>15</v>
      </c>
      <c r="C47" s="241">
        <v>7</v>
      </c>
      <c r="D47" s="274">
        <f>B47/C47</f>
        <v>2.1428571428571428</v>
      </c>
      <c r="E47" s="238" t="s">
        <v>1826</v>
      </c>
      <c r="F47" s="2163" t="s">
        <v>1827</v>
      </c>
      <c r="G47" s="2363"/>
      <c r="H47" s="238" t="s">
        <v>1807</v>
      </c>
      <c r="I47" s="442"/>
      <c r="J47" s="442"/>
      <c r="K47" s="235"/>
      <c r="L47" s="1433"/>
      <c r="M47" s="1434"/>
      <c r="N47" s="1350"/>
    </row>
    <row r="48" spans="1:14" ht="76.5" customHeight="1" x14ac:dyDescent="0.2">
      <c r="A48" s="232">
        <v>43646</v>
      </c>
      <c r="B48" s="236">
        <v>15</v>
      </c>
      <c r="C48" s="241">
        <v>7</v>
      </c>
      <c r="D48" s="274">
        <f>B48/C48</f>
        <v>2.1428571428571428</v>
      </c>
      <c r="E48" s="238" t="s">
        <v>1828</v>
      </c>
      <c r="F48" s="2163" t="s">
        <v>1827</v>
      </c>
      <c r="G48" s="2363"/>
      <c r="H48" s="238" t="s">
        <v>1807</v>
      </c>
      <c r="I48" s="442"/>
      <c r="J48" s="442"/>
      <c r="K48" s="235"/>
      <c r="L48" s="1433"/>
      <c r="M48" s="1434"/>
      <c r="N48" s="1350"/>
    </row>
    <row r="49" spans="1:14" ht="76.5" customHeight="1" x14ac:dyDescent="0.2">
      <c r="A49" s="232">
        <v>43738</v>
      </c>
      <c r="B49" s="236">
        <v>15</v>
      </c>
      <c r="C49" s="241">
        <v>10</v>
      </c>
      <c r="D49" s="274">
        <f>B49/C49</f>
        <v>1.5</v>
      </c>
      <c r="E49" s="238" t="s">
        <v>1821</v>
      </c>
      <c r="F49" s="2163" t="s">
        <v>1827</v>
      </c>
      <c r="G49" s="2363"/>
      <c r="H49" s="238" t="s">
        <v>1807</v>
      </c>
      <c r="I49" s="442"/>
      <c r="J49" s="442"/>
      <c r="K49" s="235"/>
      <c r="L49" s="1433"/>
      <c r="M49" s="1434"/>
      <c r="N49" s="1350"/>
    </row>
    <row r="50" spans="1:14" ht="76.5" customHeight="1" x14ac:dyDescent="0.2">
      <c r="A50" s="232">
        <v>43829</v>
      </c>
      <c r="B50" s="236">
        <v>15</v>
      </c>
      <c r="C50" s="241">
        <v>8</v>
      </c>
      <c r="D50" s="274">
        <f>B50/C50</f>
        <v>1.875</v>
      </c>
      <c r="E50" s="238" t="s">
        <v>1824</v>
      </c>
      <c r="F50" s="2163" t="s">
        <v>1827</v>
      </c>
      <c r="G50" s="2363"/>
      <c r="H50" s="238" t="s">
        <v>1807</v>
      </c>
      <c r="I50" s="442"/>
      <c r="J50" s="442"/>
      <c r="K50" s="235"/>
      <c r="L50" s="1433"/>
      <c r="M50" s="1434"/>
      <c r="N50" s="1350"/>
    </row>
    <row r="51" spans="1:14" ht="76.5" x14ac:dyDescent="0.2">
      <c r="A51" s="232">
        <v>43917</v>
      </c>
      <c r="B51" s="236">
        <v>15</v>
      </c>
      <c r="C51" s="1092">
        <v>10</v>
      </c>
      <c r="D51" s="274">
        <f t="shared" ref="D51:D59" si="1">B51/C51</f>
        <v>1.5</v>
      </c>
      <c r="E51" s="238" t="s">
        <v>1821</v>
      </c>
      <c r="F51" s="2163" t="s">
        <v>1827</v>
      </c>
      <c r="G51" s="2363"/>
      <c r="H51" s="238" t="s">
        <v>1829</v>
      </c>
      <c r="I51" s="316"/>
      <c r="J51" s="316"/>
      <c r="L51" s="1433">
        <v>41273</v>
      </c>
      <c r="M51" s="1434">
        <v>22</v>
      </c>
      <c r="N51" s="1350"/>
    </row>
    <row r="52" spans="1:14" ht="63.75" x14ac:dyDescent="0.2">
      <c r="A52" s="232">
        <v>44012</v>
      </c>
      <c r="B52" s="236">
        <v>30</v>
      </c>
      <c r="C52" s="1092">
        <v>7</v>
      </c>
      <c r="D52" s="274">
        <f t="shared" si="1"/>
        <v>4.2857142857142856</v>
      </c>
      <c r="E52" s="238" t="s">
        <v>1826</v>
      </c>
      <c r="F52" s="2163" t="s">
        <v>1827</v>
      </c>
      <c r="G52" s="2363"/>
      <c r="H52" s="238" t="s">
        <v>1829</v>
      </c>
      <c r="I52" s="316"/>
      <c r="J52" s="316"/>
      <c r="L52" s="1433">
        <v>41363</v>
      </c>
      <c r="M52" s="1434">
        <v>14</v>
      </c>
      <c r="N52" s="1350"/>
    </row>
    <row r="53" spans="1:14" ht="63.75" x14ac:dyDescent="0.2">
      <c r="A53" s="232">
        <v>44104</v>
      </c>
      <c r="B53" s="236">
        <v>30</v>
      </c>
      <c r="C53" s="1092">
        <v>9</v>
      </c>
      <c r="D53" s="274">
        <f t="shared" si="1"/>
        <v>3.3333333333333335</v>
      </c>
      <c r="E53" s="238" t="s">
        <v>1825</v>
      </c>
      <c r="F53" s="2163" t="s">
        <v>1827</v>
      </c>
      <c r="G53" s="2363"/>
      <c r="H53" s="238" t="s">
        <v>1829</v>
      </c>
      <c r="I53" s="316"/>
      <c r="J53" s="316"/>
      <c r="L53" s="1350"/>
      <c r="M53" s="1350"/>
      <c r="N53" s="1350"/>
    </row>
    <row r="54" spans="1:14" ht="76.5" x14ac:dyDescent="0.2">
      <c r="A54" s="232">
        <v>44196</v>
      </c>
      <c r="B54" s="236">
        <v>30</v>
      </c>
      <c r="C54" s="1092">
        <v>13</v>
      </c>
      <c r="D54" s="274">
        <f t="shared" si="1"/>
        <v>2.3076923076923075</v>
      </c>
      <c r="E54" s="238" t="s">
        <v>1830</v>
      </c>
      <c r="F54" s="2163" t="s">
        <v>1827</v>
      </c>
      <c r="G54" s="2363"/>
      <c r="H54" s="238" t="s">
        <v>1829</v>
      </c>
      <c r="I54" s="316"/>
      <c r="J54" s="316"/>
      <c r="L54" s="1350"/>
      <c r="M54" s="1350"/>
      <c r="N54" s="1350"/>
    </row>
    <row r="55" spans="1:14" ht="76.5" x14ac:dyDescent="0.2">
      <c r="A55" s="232">
        <v>44286</v>
      </c>
      <c r="B55" s="236">
        <v>30</v>
      </c>
      <c r="C55" s="1092">
        <v>16</v>
      </c>
      <c r="D55" s="274">
        <f t="shared" si="1"/>
        <v>1.875</v>
      </c>
      <c r="E55" s="238" t="s">
        <v>1831</v>
      </c>
      <c r="F55" s="2163" t="s">
        <v>1827</v>
      </c>
      <c r="G55" s="2363"/>
      <c r="H55" s="238" t="s">
        <v>1829</v>
      </c>
      <c r="I55" s="316"/>
      <c r="J55" s="316"/>
      <c r="L55" s="1350"/>
      <c r="M55" s="1350"/>
      <c r="N55" s="1350"/>
    </row>
    <row r="56" spans="1:14" ht="76.5" x14ac:dyDescent="0.2">
      <c r="A56" s="232">
        <v>44377</v>
      </c>
      <c r="B56" s="236">
        <v>30</v>
      </c>
      <c r="C56" s="1092">
        <v>12</v>
      </c>
      <c r="D56" s="274">
        <f t="shared" si="1"/>
        <v>2.5</v>
      </c>
      <c r="E56" s="238" t="s">
        <v>1823</v>
      </c>
      <c r="F56" s="2163" t="s">
        <v>1827</v>
      </c>
      <c r="G56" s="2363"/>
      <c r="H56" s="238" t="s">
        <v>1829</v>
      </c>
      <c r="I56" s="316"/>
      <c r="J56" s="316"/>
      <c r="L56" s="1350"/>
      <c r="M56" s="1350"/>
      <c r="N56" s="1350"/>
    </row>
    <row r="57" spans="1:14" ht="76.5" x14ac:dyDescent="0.2">
      <c r="A57" s="232">
        <v>44469</v>
      </c>
      <c r="B57" s="236">
        <v>30</v>
      </c>
      <c r="C57" s="1092">
        <v>10</v>
      </c>
      <c r="D57" s="274">
        <f t="shared" si="1"/>
        <v>3</v>
      </c>
      <c r="E57" s="238" t="s">
        <v>1821</v>
      </c>
      <c r="F57" s="2163" t="s">
        <v>1827</v>
      </c>
      <c r="G57" s="2363"/>
      <c r="H57" s="238" t="s">
        <v>1829</v>
      </c>
      <c r="I57" s="316"/>
      <c r="J57" s="316"/>
      <c r="L57" s="1350"/>
      <c r="M57" s="1350"/>
      <c r="N57" s="1350"/>
    </row>
    <row r="58" spans="1:14" ht="114.75" x14ac:dyDescent="0.2">
      <c r="A58" s="232">
        <v>44561</v>
      </c>
      <c r="B58" s="236">
        <v>30</v>
      </c>
      <c r="C58" s="1092">
        <v>9</v>
      </c>
      <c r="D58" s="274">
        <f t="shared" si="1"/>
        <v>3.3333333333333335</v>
      </c>
      <c r="E58" s="238" t="s">
        <v>1832</v>
      </c>
      <c r="F58" s="2163" t="s">
        <v>1833</v>
      </c>
      <c r="G58" s="2363"/>
      <c r="H58" s="238" t="s">
        <v>1829</v>
      </c>
      <c r="I58" s="316"/>
      <c r="J58" s="316"/>
      <c r="L58" s="1350"/>
      <c r="M58" s="1350"/>
      <c r="N58" s="1350"/>
    </row>
    <row r="59" spans="1:14" ht="127.5" x14ac:dyDescent="0.2">
      <c r="A59" s="232">
        <v>44651</v>
      </c>
      <c r="B59" s="236">
        <v>30</v>
      </c>
      <c r="C59" s="1092">
        <v>11</v>
      </c>
      <c r="D59" s="274">
        <f t="shared" si="1"/>
        <v>2.7272727272727271</v>
      </c>
      <c r="E59" s="238" t="s">
        <v>1834</v>
      </c>
      <c r="F59" s="2163" t="s">
        <v>1833</v>
      </c>
      <c r="G59" s="2363"/>
      <c r="H59" s="238" t="s">
        <v>1829</v>
      </c>
      <c r="I59" s="316"/>
      <c r="J59" s="316"/>
      <c r="L59" s="1350"/>
      <c r="M59" s="1350"/>
      <c r="N59" s="1350"/>
    </row>
    <row r="60" spans="1:14" x14ac:dyDescent="0.2">
      <c r="L60" s="1350"/>
      <c r="M60" s="1350"/>
      <c r="N60" s="1350"/>
    </row>
    <row r="61" spans="1:14" x14ac:dyDescent="0.2">
      <c r="L61" s="1350"/>
      <c r="M61" s="1350"/>
      <c r="N61" s="1350"/>
    </row>
    <row r="62" spans="1:14" x14ac:dyDescent="0.2">
      <c r="L62" s="1350"/>
      <c r="M62" s="1350"/>
      <c r="N62" s="1350"/>
    </row>
    <row r="63" spans="1:14" x14ac:dyDescent="0.2">
      <c r="B63" s="232">
        <v>40998</v>
      </c>
      <c r="C63" s="273">
        <v>18</v>
      </c>
      <c r="L63" s="1350"/>
      <c r="M63" s="1350"/>
      <c r="N63" s="1350"/>
    </row>
    <row r="64" spans="1:14" x14ac:dyDescent="0.2">
      <c r="B64" s="232">
        <v>41090</v>
      </c>
      <c r="C64" s="240">
        <v>32</v>
      </c>
      <c r="L64" s="1350"/>
      <c r="M64" s="1350"/>
      <c r="N64" s="1350"/>
    </row>
    <row r="65" spans="2:14" x14ac:dyDescent="0.2">
      <c r="B65" s="232">
        <v>41182</v>
      </c>
      <c r="C65" s="240">
        <v>29</v>
      </c>
      <c r="L65" s="1350"/>
      <c r="M65" s="1350"/>
      <c r="N65" s="1350"/>
    </row>
    <row r="66" spans="2:14" x14ac:dyDescent="0.2">
      <c r="B66" s="232">
        <v>41273</v>
      </c>
      <c r="C66" s="240">
        <v>22</v>
      </c>
      <c r="L66" s="1350"/>
      <c r="M66" s="1350"/>
      <c r="N66" s="1350"/>
    </row>
    <row r="67" spans="2:14" x14ac:dyDescent="0.2">
      <c r="B67" s="232">
        <v>41363</v>
      </c>
      <c r="C67" s="241">
        <v>14</v>
      </c>
      <c r="L67" s="1350"/>
      <c r="M67" s="1350"/>
      <c r="N67" s="1350"/>
    </row>
    <row r="68" spans="2:14" x14ac:dyDescent="0.2">
      <c r="B68" s="232">
        <v>41455</v>
      </c>
      <c r="C68" s="241">
        <v>13</v>
      </c>
    </row>
    <row r="69" spans="2:14" x14ac:dyDescent="0.2">
      <c r="B69" s="232">
        <v>41547</v>
      </c>
      <c r="C69" s="241">
        <v>13</v>
      </c>
    </row>
    <row r="70" spans="2:14" x14ac:dyDescent="0.2">
      <c r="B70" s="232">
        <v>41638</v>
      </c>
      <c r="C70" s="241">
        <v>13</v>
      </c>
    </row>
    <row r="71" spans="2:14" x14ac:dyDescent="0.2">
      <c r="B71" s="232">
        <v>41729</v>
      </c>
      <c r="C71" s="242">
        <v>16</v>
      </c>
    </row>
    <row r="72" spans="2:14" x14ac:dyDescent="0.2">
      <c r="B72" s="232">
        <v>41820</v>
      </c>
      <c r="C72" s="241">
        <v>13</v>
      </c>
    </row>
    <row r="73" spans="2:14" x14ac:dyDescent="0.2">
      <c r="B73" s="232">
        <v>41912</v>
      </c>
      <c r="C73" s="241">
        <v>13</v>
      </c>
    </row>
    <row r="74" spans="2:14" x14ac:dyDescent="0.2">
      <c r="B74" s="488">
        <v>42003</v>
      </c>
      <c r="C74" s="243">
        <v>10</v>
      </c>
    </row>
    <row r="75" spans="2:14" x14ac:dyDescent="0.2">
      <c r="B75" s="232">
        <v>42093</v>
      </c>
      <c r="C75" s="241">
        <v>10</v>
      </c>
    </row>
    <row r="76" spans="2:14" x14ac:dyDescent="0.2">
      <c r="B76" s="232">
        <v>42185</v>
      </c>
      <c r="C76" s="241">
        <v>11</v>
      </c>
    </row>
    <row r="77" spans="2:14" x14ac:dyDescent="0.2">
      <c r="B77" s="232">
        <v>42277</v>
      </c>
      <c r="C77" s="241">
        <v>10</v>
      </c>
    </row>
    <row r="78" spans="2:14" x14ac:dyDescent="0.2">
      <c r="B78" s="232">
        <v>42368</v>
      </c>
      <c r="C78" s="241">
        <v>9</v>
      </c>
    </row>
    <row r="79" spans="2:14" x14ac:dyDescent="0.2">
      <c r="B79" s="232">
        <v>42735</v>
      </c>
      <c r="C79" s="888">
        <v>0</v>
      </c>
    </row>
    <row r="80" spans="2:14" x14ac:dyDescent="0.2">
      <c r="B80" s="232">
        <v>42916</v>
      </c>
      <c r="C80" s="241">
        <v>10</v>
      </c>
    </row>
    <row r="81" spans="2:3" x14ac:dyDescent="0.2">
      <c r="B81" s="232">
        <v>43008</v>
      </c>
      <c r="C81" s="241">
        <v>12</v>
      </c>
    </row>
    <row r="82" spans="2:3" x14ac:dyDescent="0.2">
      <c r="B82" s="232">
        <v>43100</v>
      </c>
      <c r="C82" s="241">
        <v>8</v>
      </c>
    </row>
    <row r="83" spans="2:3" x14ac:dyDescent="0.2">
      <c r="B83" s="232">
        <v>43465</v>
      </c>
      <c r="C83" s="243">
        <v>9</v>
      </c>
    </row>
    <row r="84" spans="2:3" x14ac:dyDescent="0.2">
      <c r="B84" s="232">
        <v>43554</v>
      </c>
      <c r="C84" s="241">
        <v>7</v>
      </c>
    </row>
    <row r="85" spans="2:3" x14ac:dyDescent="0.2">
      <c r="B85" s="232">
        <v>43646</v>
      </c>
      <c r="C85" s="241">
        <v>7</v>
      </c>
    </row>
    <row r="86" spans="2:3" x14ac:dyDescent="0.2">
      <c r="B86" s="232">
        <v>43738</v>
      </c>
      <c r="C86" s="241">
        <v>10</v>
      </c>
    </row>
    <row r="87" spans="2:3" x14ac:dyDescent="0.2">
      <c r="B87" s="232">
        <v>43829</v>
      </c>
      <c r="C87" s="241">
        <v>8</v>
      </c>
    </row>
    <row r="88" spans="2:3" x14ac:dyDescent="0.2">
      <c r="B88" s="1165">
        <v>43917</v>
      </c>
      <c r="C88" s="1092">
        <v>10</v>
      </c>
    </row>
    <row r="89" spans="2:3" x14ac:dyDescent="0.2">
      <c r="B89" s="1165">
        <v>44012</v>
      </c>
      <c r="C89" s="1092">
        <v>7</v>
      </c>
    </row>
    <row r="90" spans="2:3" x14ac:dyDescent="0.2">
      <c r="B90" s="1165">
        <v>44104</v>
      </c>
      <c r="C90" s="1092">
        <v>9</v>
      </c>
    </row>
    <row r="91" spans="2:3" x14ac:dyDescent="0.2">
      <c r="B91" s="1165">
        <v>44196</v>
      </c>
      <c r="C91" s="1092">
        <v>13</v>
      </c>
    </row>
    <row r="92" spans="2:3" x14ac:dyDescent="0.2">
      <c r="B92" s="1166">
        <v>44286</v>
      </c>
      <c r="C92" s="1092">
        <v>16</v>
      </c>
    </row>
    <row r="93" spans="2:3" x14ac:dyDescent="0.2">
      <c r="B93" s="1166">
        <v>44377</v>
      </c>
      <c r="C93" s="1092">
        <v>12</v>
      </c>
    </row>
    <row r="94" spans="2:3" x14ac:dyDescent="0.2">
      <c r="B94" s="1166">
        <v>44469</v>
      </c>
      <c r="C94" s="1092">
        <v>10</v>
      </c>
    </row>
    <row r="95" spans="2:3" x14ac:dyDescent="0.2">
      <c r="B95" s="1188">
        <v>44561</v>
      </c>
      <c r="C95" s="1187">
        <v>9</v>
      </c>
    </row>
    <row r="96" spans="2:3" x14ac:dyDescent="0.2">
      <c r="B96" s="1189">
        <v>44651</v>
      </c>
      <c r="C96" s="1187">
        <v>11</v>
      </c>
    </row>
  </sheetData>
  <mergeCells count="78">
    <mergeCell ref="H17:J17"/>
    <mergeCell ref="H18:J18"/>
    <mergeCell ref="H19:J19"/>
    <mergeCell ref="K17:K19"/>
    <mergeCell ref="A17:A19"/>
    <mergeCell ref="B17:D19"/>
    <mergeCell ref="E17:E19"/>
    <mergeCell ref="F17:F19"/>
    <mergeCell ref="G17:G19"/>
    <mergeCell ref="A5:J5"/>
    <mergeCell ref="F6:H7"/>
    <mergeCell ref="A8:J8"/>
    <mergeCell ref="B9:F9"/>
    <mergeCell ref="H9:J9"/>
    <mergeCell ref="A6:A7"/>
    <mergeCell ref="B6:D7"/>
    <mergeCell ref="E6:E7"/>
    <mergeCell ref="A1:J1"/>
    <mergeCell ref="A2:A4"/>
    <mergeCell ref="B2:J2"/>
    <mergeCell ref="B3:J3"/>
    <mergeCell ref="B4:J4"/>
    <mergeCell ref="B11:F11"/>
    <mergeCell ref="H11:J11"/>
    <mergeCell ref="B12:F12"/>
    <mergeCell ref="H12:J12"/>
    <mergeCell ref="B10:F10"/>
    <mergeCell ref="H10:J10"/>
    <mergeCell ref="B13:F13"/>
    <mergeCell ref="H13:J13"/>
    <mergeCell ref="A14:A16"/>
    <mergeCell ref="B14:D16"/>
    <mergeCell ref="E14:E16"/>
    <mergeCell ref="F14:F16"/>
    <mergeCell ref="G14:G16"/>
    <mergeCell ref="H14:J14"/>
    <mergeCell ref="H15:J15"/>
    <mergeCell ref="H16:J16"/>
    <mergeCell ref="A21:A23"/>
    <mergeCell ref="B21:J21"/>
    <mergeCell ref="B22:J22"/>
    <mergeCell ref="B23:J23"/>
    <mergeCell ref="A24:K24"/>
    <mergeCell ref="F25:G25"/>
    <mergeCell ref="F26:G26"/>
    <mergeCell ref="F27:G27"/>
    <mergeCell ref="F28:G28"/>
    <mergeCell ref="F29:G29"/>
    <mergeCell ref="F30:G30"/>
    <mergeCell ref="F31:G31"/>
    <mergeCell ref="F32:G32"/>
    <mergeCell ref="F33:G33"/>
    <mergeCell ref="F34:G34"/>
    <mergeCell ref="F35:G35"/>
    <mergeCell ref="F36:G36"/>
    <mergeCell ref="F37:G37"/>
    <mergeCell ref="F46:G46"/>
    <mergeCell ref="F43:G43"/>
    <mergeCell ref="F44:G44"/>
    <mergeCell ref="F45:G45"/>
    <mergeCell ref="F38:G38"/>
    <mergeCell ref="F39:G39"/>
    <mergeCell ref="F40:G40"/>
    <mergeCell ref="F41:G41"/>
    <mergeCell ref="B42:J42"/>
    <mergeCell ref="F58:G58"/>
    <mergeCell ref="F59:G59"/>
    <mergeCell ref="F47:G47"/>
    <mergeCell ref="F48:G48"/>
    <mergeCell ref="F49:G49"/>
    <mergeCell ref="F50:G50"/>
    <mergeCell ref="F57:G57"/>
    <mergeCell ref="F51:G51"/>
    <mergeCell ref="F52:G52"/>
    <mergeCell ref="F53:G53"/>
    <mergeCell ref="F54:G54"/>
    <mergeCell ref="F55:G55"/>
    <mergeCell ref="F56:G56"/>
  </mergeCells>
  <dataValidations count="4">
    <dataValidation type="list" allowBlank="1" showInputMessage="1" showErrorMessage="1" sqref="J26:J41 J43:J45" xr:uid="{00000000-0002-0000-3800-000000000000}">
      <formula1>$M$1:$M$4</formula1>
    </dataValidation>
    <dataValidation allowBlank="1" showInputMessage="1" showErrorMessage="1" errorTitle="Seleccionar un valor de la lista" sqref="E26:E41 E43:E45 E47:E59" xr:uid="{00000000-0002-0000-3800-000001000000}"/>
    <dataValidation type="list" allowBlank="1" showInputMessage="1" showErrorMessage="1" errorTitle="Seleccione un valor de la lista" sqref="J7" xr:uid="{00000000-0002-0000-3800-000002000000}">
      <formula1>$L$1:$L$2</formula1>
    </dataValidation>
    <dataValidation type="list" allowBlank="1" showInputMessage="1" showErrorMessage="1" errorTitle="Seleccione un valor de la lista" sqref="J6" xr:uid="{00000000-0002-0000-3800-000003000000}">
      <formula1>$K$1:$K$3</formula1>
    </dataValidation>
  </dataValidations>
  <pageMargins left="0.7" right="0.7" top="0.75" bottom="0.75" header="0.3" footer="0.3"/>
  <pageSetup orientation="portrait" r:id="rId1"/>
  <drawing r:id="rId2"/>
  <legacyDrawing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S30"/>
  <sheetViews>
    <sheetView showGridLines="0" topLeftCell="A5" workbookViewId="0">
      <selection activeCell="F6" sqref="F6:H7"/>
    </sheetView>
  </sheetViews>
  <sheetFormatPr baseColWidth="10" defaultColWidth="9.140625" defaultRowHeight="12.75" x14ac:dyDescent="0.2"/>
  <cols>
    <col min="1" max="1" width="13.7109375" customWidth="1"/>
    <col min="2" max="2" width="12" bestFit="1" customWidth="1"/>
    <col min="3" max="4" width="11.42578125" customWidth="1"/>
    <col min="5" max="5" width="54.85546875" customWidth="1"/>
    <col min="6" max="7" width="11.42578125" customWidth="1"/>
    <col min="8" max="8" width="12.85546875" customWidth="1"/>
    <col min="9" max="10" width="11.42578125" customWidth="1"/>
    <col min="11" max="16" width="11.42578125" style="474" customWidth="1"/>
    <col min="17" max="18" width="11.42578125" style="480" customWidth="1"/>
    <col min="19" max="19" width="11.42578125" style="474" customWidth="1"/>
    <col min="20" max="256" width="11.42578125" customWidth="1"/>
  </cols>
  <sheetData>
    <row r="1" spans="1:11" ht="14.25" x14ac:dyDescent="0.2">
      <c r="A1" s="2673"/>
      <c r="B1" s="2674"/>
      <c r="C1" s="2674"/>
      <c r="D1" s="2674"/>
      <c r="E1" s="2674"/>
      <c r="F1" s="2674"/>
      <c r="G1" s="2674"/>
      <c r="H1" s="2674"/>
      <c r="I1" s="2674"/>
      <c r="J1" s="2675"/>
      <c r="K1" s="699"/>
    </row>
    <row r="2" spans="1:11" ht="22.5" customHeight="1" x14ac:dyDescent="0.2">
      <c r="A2" s="2676"/>
      <c r="B2" s="2680" t="s">
        <v>378</v>
      </c>
      <c r="C2" s="2680"/>
      <c r="D2" s="2680"/>
      <c r="E2" s="2680"/>
      <c r="F2" s="2680"/>
      <c r="G2" s="2680"/>
      <c r="H2" s="2680"/>
      <c r="I2" s="2680"/>
      <c r="J2" s="2680"/>
      <c r="K2" s="699"/>
    </row>
    <row r="3" spans="1:11" ht="38.25" customHeight="1" x14ac:dyDescent="0.2">
      <c r="A3" s="2676"/>
      <c r="B3" s="2681" t="s">
        <v>1835</v>
      </c>
      <c r="C3" s="2681"/>
      <c r="D3" s="2681"/>
      <c r="E3" s="2681"/>
      <c r="F3" s="2681"/>
      <c r="G3" s="2681"/>
      <c r="H3" s="2681"/>
      <c r="I3" s="2681"/>
      <c r="J3" s="2681"/>
      <c r="K3" s="699"/>
    </row>
    <row r="4" spans="1:11" x14ac:dyDescent="0.2">
      <c r="A4" s="2676"/>
      <c r="B4" s="2681" t="s">
        <v>380</v>
      </c>
      <c r="C4" s="2681"/>
      <c r="D4" s="2681"/>
      <c r="E4" s="2681"/>
      <c r="F4" s="2681"/>
      <c r="G4" s="2681"/>
      <c r="H4" s="2681"/>
      <c r="I4" s="2681"/>
      <c r="J4" s="2681"/>
      <c r="K4" s="1435"/>
    </row>
    <row r="5" spans="1:11" x14ac:dyDescent="0.2">
      <c r="A5" s="2682" t="s">
        <v>381</v>
      </c>
      <c r="B5" s="2683"/>
      <c r="C5" s="2683"/>
      <c r="D5" s="2683"/>
      <c r="E5" s="2683"/>
      <c r="F5" s="2683"/>
      <c r="G5" s="2683"/>
      <c r="H5" s="2683"/>
      <c r="I5" s="2683"/>
      <c r="J5" s="2684"/>
      <c r="K5" s="1435"/>
    </row>
    <row r="6" spans="1:11" ht="25.5" x14ac:dyDescent="0.2">
      <c r="A6" s="2638" t="s">
        <v>342</v>
      </c>
      <c r="B6" s="2655" t="s">
        <v>330</v>
      </c>
      <c r="C6" s="2656"/>
      <c r="D6" s="2657"/>
      <c r="E6" s="2717" t="s">
        <v>343</v>
      </c>
      <c r="F6" s="2655" t="s">
        <v>331</v>
      </c>
      <c r="G6" s="2656"/>
      <c r="H6" s="2657"/>
      <c r="I6" s="255" t="s">
        <v>382</v>
      </c>
      <c r="J6" s="251" t="s">
        <v>383</v>
      </c>
      <c r="K6" s="1435"/>
    </row>
    <row r="7" spans="1:11" ht="38.25" x14ac:dyDescent="0.2">
      <c r="A7" s="2685"/>
      <c r="B7" s="2658"/>
      <c r="C7" s="2659"/>
      <c r="D7" s="2660"/>
      <c r="E7" s="2718"/>
      <c r="F7" s="2658"/>
      <c r="G7" s="2659"/>
      <c r="H7" s="2660"/>
      <c r="I7" s="256" t="s">
        <v>384</v>
      </c>
      <c r="J7" s="246" t="s">
        <v>385</v>
      </c>
      <c r="K7" s="1435"/>
    </row>
    <row r="8" spans="1:11" x14ac:dyDescent="0.2">
      <c r="A8" s="2677"/>
      <c r="B8" s="2678"/>
      <c r="C8" s="2678"/>
      <c r="D8" s="2678"/>
      <c r="E8" s="2678"/>
      <c r="F8" s="2678"/>
      <c r="G8" s="2678"/>
      <c r="H8" s="2678"/>
      <c r="I8" s="2678"/>
      <c r="J8" s="2679"/>
      <c r="K8" s="1435"/>
    </row>
    <row r="9" spans="1:11" ht="38.25" x14ac:dyDescent="0.2">
      <c r="A9" s="253" t="s">
        <v>386</v>
      </c>
      <c r="B9" s="2644" t="s">
        <v>1836</v>
      </c>
      <c r="C9" s="2645"/>
      <c r="D9" s="2645"/>
      <c r="E9" s="2645"/>
      <c r="F9" s="2646"/>
      <c r="G9" s="255" t="s">
        <v>387</v>
      </c>
      <c r="H9" s="2652" t="s">
        <v>1837</v>
      </c>
      <c r="I9" s="2653"/>
      <c r="J9" s="2654"/>
      <c r="K9" s="1435"/>
    </row>
    <row r="10" spans="1:11" ht="63.75" x14ac:dyDescent="0.2">
      <c r="A10" s="253" t="s">
        <v>388</v>
      </c>
      <c r="B10" s="2644" t="s">
        <v>1838</v>
      </c>
      <c r="C10" s="2645"/>
      <c r="D10" s="2645"/>
      <c r="E10" s="2645"/>
      <c r="F10" s="2646"/>
      <c r="G10" s="255" t="s">
        <v>389</v>
      </c>
      <c r="H10" s="2652" t="s">
        <v>1839</v>
      </c>
      <c r="I10" s="2653"/>
      <c r="J10" s="2654"/>
      <c r="K10" s="1435"/>
    </row>
    <row r="11" spans="1:11" ht="38.25" x14ac:dyDescent="0.2">
      <c r="A11" s="254" t="s">
        <v>390</v>
      </c>
      <c r="B11" s="2661" t="s">
        <v>1840</v>
      </c>
      <c r="C11" s="2662"/>
      <c r="D11" s="2662"/>
      <c r="E11" s="2662"/>
      <c r="F11" s="2663"/>
      <c r="G11" s="256" t="s">
        <v>391</v>
      </c>
      <c r="H11" s="2644" t="s">
        <v>1841</v>
      </c>
      <c r="I11" s="2645"/>
      <c r="J11" s="2668"/>
      <c r="K11" s="1435"/>
    </row>
    <row r="12" spans="1:11" ht="51" x14ac:dyDescent="0.2">
      <c r="A12" s="253" t="s">
        <v>392</v>
      </c>
      <c r="B12" s="2644" t="s">
        <v>1842</v>
      </c>
      <c r="C12" s="2645"/>
      <c r="D12" s="2645"/>
      <c r="E12" s="2645"/>
      <c r="F12" s="2646"/>
      <c r="G12" s="255" t="s">
        <v>393</v>
      </c>
      <c r="H12" s="2666" t="s">
        <v>34</v>
      </c>
      <c r="I12" s="2666"/>
      <c r="J12" s="2667"/>
      <c r="K12" s="1435"/>
    </row>
    <row r="13" spans="1:11" ht="63.75" x14ac:dyDescent="0.2">
      <c r="A13" s="253" t="s">
        <v>394</v>
      </c>
      <c r="B13" s="2644" t="s">
        <v>1843</v>
      </c>
      <c r="C13" s="2645"/>
      <c r="D13" s="2645"/>
      <c r="E13" s="2645"/>
      <c r="F13" s="2646"/>
      <c r="G13" s="255" t="s">
        <v>395</v>
      </c>
      <c r="H13" s="2666" t="s">
        <v>1185</v>
      </c>
      <c r="I13" s="2666"/>
      <c r="J13" s="2667"/>
      <c r="K13" s="1435"/>
    </row>
    <row r="14" spans="1:11" ht="15.75" x14ac:dyDescent="0.2">
      <c r="A14" s="2648" t="s">
        <v>396</v>
      </c>
      <c r="B14" s="2666">
        <v>1298</v>
      </c>
      <c r="C14" s="2666"/>
      <c r="D14" s="2666"/>
      <c r="E14" s="2723" t="s">
        <v>397</v>
      </c>
      <c r="F14" s="2666">
        <v>1200</v>
      </c>
      <c r="G14" s="2648" t="s">
        <v>398</v>
      </c>
      <c r="H14" s="2650" t="s">
        <v>1844</v>
      </c>
      <c r="I14" s="2650"/>
      <c r="J14" s="2650"/>
      <c r="K14" s="1435"/>
    </row>
    <row r="15" spans="1:11" ht="15.75" x14ac:dyDescent="0.2">
      <c r="A15" s="2648"/>
      <c r="B15" s="2666"/>
      <c r="C15" s="2666"/>
      <c r="D15" s="2666"/>
      <c r="E15" s="2723"/>
      <c r="F15" s="2666"/>
      <c r="G15" s="2648"/>
      <c r="H15" s="2669" t="s">
        <v>1845</v>
      </c>
      <c r="I15" s="2669"/>
      <c r="J15" s="2669"/>
      <c r="K15" s="1435"/>
    </row>
    <row r="16" spans="1:11" ht="15.75" x14ac:dyDescent="0.2">
      <c r="A16" s="2648"/>
      <c r="B16" s="2666"/>
      <c r="C16" s="2666"/>
      <c r="D16" s="2666"/>
      <c r="E16" s="2723"/>
      <c r="F16" s="2666"/>
      <c r="G16" s="2648"/>
      <c r="H16" s="2719" t="s">
        <v>1846</v>
      </c>
      <c r="I16" s="2719"/>
      <c r="J16" s="2719"/>
      <c r="K16" s="1435"/>
    </row>
    <row r="17" spans="1:18" x14ac:dyDescent="0.2">
      <c r="A17" s="2720"/>
      <c r="B17" s="2721"/>
      <c r="C17" s="2721"/>
      <c r="D17" s="2721"/>
      <c r="E17" s="2721"/>
      <c r="F17" s="2721"/>
      <c r="G17" s="2721"/>
      <c r="H17" s="2721"/>
      <c r="I17" s="2721"/>
      <c r="J17" s="2722"/>
      <c r="K17" s="1435"/>
      <c r="L17" s="1350"/>
      <c r="M17" s="1350"/>
      <c r="N17" s="1350"/>
      <c r="O17" s="1350"/>
      <c r="P17" s="1350"/>
      <c r="Q17" s="1389"/>
      <c r="R17" s="1389"/>
    </row>
    <row r="18" spans="1:18" ht="24" customHeight="1" x14ac:dyDescent="0.2">
      <c r="A18" s="2643"/>
      <c r="B18" s="2680" t="s">
        <v>378</v>
      </c>
      <c r="C18" s="2680"/>
      <c r="D18" s="2680"/>
      <c r="E18" s="2680"/>
      <c r="F18" s="2680"/>
      <c r="G18" s="2680"/>
      <c r="H18" s="2680"/>
      <c r="I18" s="2680"/>
      <c r="J18" s="2680"/>
      <c r="K18" s="1435"/>
      <c r="L18" s="1350"/>
      <c r="M18" s="1350"/>
      <c r="N18" s="1350"/>
      <c r="O18" s="1350"/>
      <c r="P18" s="1350"/>
      <c r="Q18" s="1389"/>
      <c r="R18" s="1389"/>
    </row>
    <row r="19" spans="1:18" ht="17.25" customHeight="1" x14ac:dyDescent="0.2">
      <c r="A19" s="2643"/>
      <c r="B19" s="2681" t="s">
        <v>1847</v>
      </c>
      <c r="C19" s="2681"/>
      <c r="D19" s="2681"/>
      <c r="E19" s="2681"/>
      <c r="F19" s="2681"/>
      <c r="G19" s="2681"/>
      <c r="H19" s="2681"/>
      <c r="I19" s="2681"/>
      <c r="J19" s="2681"/>
      <c r="K19" s="1435"/>
      <c r="L19" s="1350"/>
      <c r="M19" s="1350"/>
      <c r="N19" s="1350"/>
      <c r="O19" s="1350"/>
      <c r="P19" s="1350"/>
      <c r="Q19" s="1389"/>
      <c r="R19" s="1389"/>
    </row>
    <row r="20" spans="1:18" ht="18.75" customHeight="1" x14ac:dyDescent="0.2">
      <c r="A20" s="2643"/>
      <c r="B20" s="2647" t="s">
        <v>380</v>
      </c>
      <c r="C20" s="2647"/>
      <c r="D20" s="2647"/>
      <c r="E20" s="2647"/>
      <c r="F20" s="2647"/>
      <c r="G20" s="2647"/>
      <c r="H20" s="2647"/>
      <c r="I20" s="2647"/>
      <c r="J20" s="2647"/>
      <c r="K20" s="1435"/>
      <c r="L20" s="1350"/>
      <c r="M20" s="1350"/>
      <c r="N20" s="1350"/>
      <c r="O20" s="1350"/>
      <c r="P20" s="1350"/>
      <c r="Q20" s="1389"/>
      <c r="R20" s="1389"/>
    </row>
    <row r="21" spans="1:18" x14ac:dyDescent="0.2">
      <c r="A21" s="2724" t="s">
        <v>402</v>
      </c>
      <c r="B21" s="2725"/>
      <c r="C21" s="2725"/>
      <c r="D21" s="2725"/>
      <c r="E21" s="2725"/>
      <c r="F21" s="2725"/>
      <c r="G21" s="2725"/>
      <c r="H21" s="2725"/>
      <c r="I21" s="2725"/>
      <c r="J21" s="2725"/>
      <c r="K21" s="700"/>
      <c r="L21" s="1350"/>
      <c r="M21" s="1350"/>
      <c r="N21" s="1350"/>
      <c r="O21" s="1350"/>
      <c r="P21" s="1350"/>
      <c r="Q21" s="1389"/>
      <c r="R21" s="1389"/>
    </row>
    <row r="22" spans="1:18" ht="25.5" x14ac:dyDescent="0.2">
      <c r="A22" s="253" t="s">
        <v>403</v>
      </c>
      <c r="B22" s="257" t="s">
        <v>397</v>
      </c>
      <c r="C22" s="257" t="s">
        <v>404</v>
      </c>
      <c r="D22" s="255" t="s">
        <v>405</v>
      </c>
      <c r="E22" s="860" t="s">
        <v>406</v>
      </c>
      <c r="F22" s="2648" t="s">
        <v>407</v>
      </c>
      <c r="G22" s="2692"/>
      <c r="H22" s="255" t="s">
        <v>665</v>
      </c>
      <c r="I22" s="255" t="s">
        <v>666</v>
      </c>
      <c r="J22" s="258" t="s">
        <v>667</v>
      </c>
      <c r="K22" s="1435"/>
      <c r="L22" s="1350"/>
      <c r="M22" s="1350"/>
      <c r="N22" s="1350"/>
      <c r="O22" s="1350"/>
      <c r="P22" s="1350"/>
      <c r="Q22" s="1389"/>
      <c r="R22" s="1389"/>
    </row>
    <row r="23" spans="1:18" ht="38.25" x14ac:dyDescent="0.2">
      <c r="A23" s="265">
        <v>2012</v>
      </c>
      <c r="B23" s="249">
        <v>1200</v>
      </c>
      <c r="C23" s="270">
        <v>1719</v>
      </c>
      <c r="D23" s="250">
        <v>1.7190000000000001</v>
      </c>
      <c r="E23" s="861" t="s">
        <v>1848</v>
      </c>
      <c r="F23" s="2726" t="s">
        <v>1806</v>
      </c>
      <c r="G23" s="2727"/>
      <c r="H23" s="265" t="s">
        <v>1807</v>
      </c>
      <c r="I23" s="245"/>
      <c r="J23" s="245"/>
      <c r="K23" s="1435"/>
      <c r="L23" s="1350"/>
      <c r="M23" s="1350"/>
      <c r="N23" s="1350"/>
      <c r="O23" s="1350"/>
      <c r="P23" s="1350"/>
      <c r="Q23" s="1389"/>
      <c r="R23" s="1389"/>
    </row>
    <row r="24" spans="1:18" ht="143.25" customHeight="1" x14ac:dyDescent="0.2">
      <c r="A24" s="277" t="s">
        <v>830</v>
      </c>
      <c r="B24" s="249">
        <v>1200</v>
      </c>
      <c r="C24" s="270">
        <v>1638</v>
      </c>
      <c r="D24" s="250">
        <v>1.3574999999999999</v>
      </c>
      <c r="E24" s="861" t="s">
        <v>1849</v>
      </c>
      <c r="F24" s="2726" t="s">
        <v>1806</v>
      </c>
      <c r="G24" s="2727"/>
      <c r="H24" s="261" t="s">
        <v>1807</v>
      </c>
      <c r="I24" s="261" t="s">
        <v>1850</v>
      </c>
      <c r="J24" s="245"/>
      <c r="K24" s="1435"/>
      <c r="L24" s="1350"/>
      <c r="M24" s="1350">
        <f>3141+1719</f>
        <v>4860</v>
      </c>
      <c r="N24" s="1359">
        <f>+M24+C24</f>
        <v>6498</v>
      </c>
      <c r="O24" s="1359">
        <f>+N24+C25</f>
        <v>7936</v>
      </c>
      <c r="P24" s="1359">
        <f>+O24+C26</f>
        <v>11071</v>
      </c>
      <c r="Q24" s="1389"/>
      <c r="R24" s="1389"/>
    </row>
    <row r="25" spans="1:18" ht="63.75" x14ac:dyDescent="0.2">
      <c r="A25" s="277" t="s">
        <v>834</v>
      </c>
      <c r="B25" s="249">
        <v>1200</v>
      </c>
      <c r="C25" s="270">
        <v>1438</v>
      </c>
      <c r="D25" s="250">
        <v>1.3574999999999999</v>
      </c>
      <c r="E25" s="861" t="s">
        <v>1851</v>
      </c>
      <c r="F25" s="2726" t="s">
        <v>1806</v>
      </c>
      <c r="G25" s="2727"/>
      <c r="H25" s="261" t="s">
        <v>1807</v>
      </c>
      <c r="I25" s="261" t="s">
        <v>1852</v>
      </c>
      <c r="J25" s="265"/>
      <c r="K25" s="1435"/>
      <c r="L25" s="1350"/>
      <c r="M25" s="1350">
        <f>6498+1438</f>
        <v>7936</v>
      </c>
      <c r="N25" s="1350"/>
      <c r="O25" s="1350"/>
      <c r="P25" s="1350"/>
      <c r="Q25" s="1389"/>
      <c r="R25" s="1389"/>
    </row>
    <row r="26" spans="1:18" ht="227.25" customHeight="1" x14ac:dyDescent="0.2">
      <c r="A26" s="245">
        <v>2015</v>
      </c>
      <c r="B26" s="245">
        <v>1200</v>
      </c>
      <c r="C26" s="278">
        <v>3135</v>
      </c>
      <c r="D26" s="1436">
        <v>1.2246666666666666</v>
      </c>
      <c r="E26" s="861" t="s">
        <v>1853</v>
      </c>
      <c r="F26" s="2666" t="s">
        <v>1854</v>
      </c>
      <c r="G26" s="2666"/>
      <c r="H26" s="261" t="s">
        <v>1807</v>
      </c>
      <c r="I26" s="261" t="s">
        <v>1855</v>
      </c>
      <c r="J26" s="484"/>
      <c r="K26" s="1435"/>
      <c r="L26" s="1350"/>
      <c r="M26" s="1350"/>
      <c r="N26" s="1350"/>
      <c r="O26" s="1350"/>
      <c r="P26" s="1350"/>
      <c r="Q26" s="1389"/>
      <c r="R26" s="1389"/>
    </row>
    <row r="27" spans="1:18" ht="102" x14ac:dyDescent="0.2">
      <c r="A27" s="245">
        <v>2016</v>
      </c>
      <c r="B27" s="132">
        <v>1200</v>
      </c>
      <c r="C27" s="14">
        <v>1013</v>
      </c>
      <c r="D27" s="1437">
        <f>C27/B27</f>
        <v>0.84416666666666662</v>
      </c>
      <c r="E27" s="862" t="s">
        <v>1856</v>
      </c>
      <c r="F27" s="1750" t="s">
        <v>1857</v>
      </c>
      <c r="G27" s="1751"/>
      <c r="H27" s="238" t="s">
        <v>1807</v>
      </c>
      <c r="I27" s="238" t="s">
        <v>1858</v>
      </c>
      <c r="J27" s="265"/>
      <c r="K27" s="1435"/>
      <c r="L27" s="1350"/>
      <c r="M27" s="1350"/>
      <c r="N27" s="1350"/>
      <c r="O27" s="1350"/>
      <c r="P27" s="1350"/>
      <c r="Q27" s="1389"/>
      <c r="R27" s="1389"/>
    </row>
    <row r="28" spans="1:18" ht="369.75" x14ac:dyDescent="0.2">
      <c r="A28" s="662">
        <v>2017</v>
      </c>
      <c r="B28" s="132">
        <v>1500</v>
      </c>
      <c r="C28" s="243">
        <v>1880</v>
      </c>
      <c r="D28" s="1437">
        <f>C28/B28</f>
        <v>1.2533333333333334</v>
      </c>
      <c r="E28" s="862" t="s">
        <v>1859</v>
      </c>
      <c r="F28" s="2702" t="s">
        <v>1854</v>
      </c>
      <c r="G28" s="2702"/>
      <c r="H28" s="238" t="s">
        <v>1807</v>
      </c>
      <c r="I28" s="238" t="s">
        <v>1860</v>
      </c>
      <c r="J28" s="662"/>
      <c r="K28" s="1350"/>
      <c r="L28" s="1350"/>
      <c r="M28" s="1350"/>
      <c r="N28" s="1350"/>
      <c r="O28" s="1350"/>
      <c r="P28" s="1350"/>
      <c r="Q28" s="1389">
        <v>2012</v>
      </c>
      <c r="R28" s="1438">
        <v>1719</v>
      </c>
    </row>
    <row r="29" spans="1:18" ht="89.25" x14ac:dyDescent="0.2">
      <c r="A29" s="495">
        <v>2018</v>
      </c>
      <c r="B29" s="495">
        <v>1500</v>
      </c>
      <c r="C29" s="853">
        <v>2088</v>
      </c>
      <c r="D29" s="863">
        <v>139.19999999999999</v>
      </c>
      <c r="E29" s="842" t="s">
        <v>1861</v>
      </c>
      <c r="F29" s="2183"/>
      <c r="G29" s="2184"/>
      <c r="H29" s="842" t="s">
        <v>1807</v>
      </c>
      <c r="I29" s="495" t="s">
        <v>1862</v>
      </c>
      <c r="J29" s="316"/>
      <c r="K29" s="1350"/>
      <c r="L29" s="1350"/>
      <c r="M29" s="1350"/>
      <c r="N29" s="1350"/>
      <c r="O29" s="1350"/>
      <c r="P29" s="1350"/>
      <c r="Q29" s="1389">
        <v>2013</v>
      </c>
      <c r="R29" s="1438">
        <v>1638</v>
      </c>
    </row>
    <row r="30" spans="1:18" x14ac:dyDescent="0.2">
      <c r="K30" s="1350"/>
      <c r="L30" s="1350"/>
      <c r="M30" s="1350"/>
      <c r="N30" s="1350"/>
      <c r="O30" s="1350"/>
      <c r="P30" s="1350"/>
      <c r="Q30" s="1389">
        <v>2014</v>
      </c>
      <c r="R30" s="1438">
        <v>1438</v>
      </c>
    </row>
  </sheetData>
  <mergeCells count="43">
    <mergeCell ref="G14:G16"/>
    <mergeCell ref="A21:J21"/>
    <mergeCell ref="F25:G25"/>
    <mergeCell ref="F26:G26"/>
    <mergeCell ref="F27:G27"/>
    <mergeCell ref="F22:G22"/>
    <mergeCell ref="F23:G23"/>
    <mergeCell ref="F24:G24"/>
    <mergeCell ref="A8:J8"/>
    <mergeCell ref="B10:F10"/>
    <mergeCell ref="H10:J10"/>
    <mergeCell ref="B6:D7"/>
    <mergeCell ref="B12:F12"/>
    <mergeCell ref="H12:J12"/>
    <mergeCell ref="B11:F11"/>
    <mergeCell ref="H11:J11"/>
    <mergeCell ref="B9:F9"/>
    <mergeCell ref="H9:J9"/>
    <mergeCell ref="F29:G29"/>
    <mergeCell ref="F28:G28"/>
    <mergeCell ref="B13:F13"/>
    <mergeCell ref="H13:J13"/>
    <mergeCell ref="H14:J14"/>
    <mergeCell ref="H15:J15"/>
    <mergeCell ref="H16:J16"/>
    <mergeCell ref="A17:J17"/>
    <mergeCell ref="A18:A20"/>
    <mergeCell ref="B18:J18"/>
    <mergeCell ref="B19:J19"/>
    <mergeCell ref="B20:J20"/>
    <mergeCell ref="A14:A16"/>
    <mergeCell ref="B14:D16"/>
    <mergeCell ref="E14:E16"/>
    <mergeCell ref="F14:F16"/>
    <mergeCell ref="A5:J5"/>
    <mergeCell ref="E6:E7"/>
    <mergeCell ref="A1:J1"/>
    <mergeCell ref="A2:A4"/>
    <mergeCell ref="B2:J2"/>
    <mergeCell ref="B3:J3"/>
    <mergeCell ref="B4:J4"/>
    <mergeCell ref="F6:H7"/>
    <mergeCell ref="A6:A7"/>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K9"/>
  <sheetViews>
    <sheetView workbookViewId="0">
      <selection activeCell="B20" sqref="B20"/>
    </sheetView>
  </sheetViews>
  <sheetFormatPr baseColWidth="10" defaultColWidth="11.42578125" defaultRowHeight="12.75" x14ac:dyDescent="0.2"/>
  <cols>
    <col min="1" max="2" width="11.42578125" style="280"/>
    <col min="3" max="3" width="13.7109375" style="280" customWidth="1"/>
    <col min="4" max="4" width="11.42578125" style="280"/>
    <col min="5" max="5" width="15" style="280" customWidth="1"/>
    <col min="6" max="16384" width="11.42578125" style="280"/>
  </cols>
  <sheetData>
    <row r="1" spans="2:11" x14ac:dyDescent="0.2">
      <c r="B1" s="280" t="s">
        <v>332</v>
      </c>
    </row>
    <row r="3" spans="2:11" x14ac:dyDescent="0.2">
      <c r="B3" s="280" t="s">
        <v>333</v>
      </c>
      <c r="C3" s="280" t="s">
        <v>334</v>
      </c>
      <c r="D3" s="280">
        <v>90</v>
      </c>
      <c r="H3" s="314" t="s">
        <v>333</v>
      </c>
      <c r="I3" s="314"/>
      <c r="J3" s="314"/>
    </row>
    <row r="5" spans="2:11" x14ac:dyDescent="0.2">
      <c r="B5" s="280" t="s">
        <v>335</v>
      </c>
      <c r="C5" s="280" t="s">
        <v>334</v>
      </c>
      <c r="D5" s="280">
        <v>89</v>
      </c>
      <c r="E5" s="280" t="s">
        <v>336</v>
      </c>
      <c r="F5" s="280">
        <v>70</v>
      </c>
      <c r="H5" s="307" t="s">
        <v>337</v>
      </c>
      <c r="I5" s="307"/>
      <c r="J5" s="307"/>
      <c r="K5" s="307"/>
    </row>
    <row r="7" spans="2:11" x14ac:dyDescent="0.2">
      <c r="B7" s="280" t="s">
        <v>338</v>
      </c>
      <c r="C7" s="280" t="s">
        <v>339</v>
      </c>
      <c r="D7" s="280">
        <v>69</v>
      </c>
      <c r="H7" s="309" t="s">
        <v>340</v>
      </c>
      <c r="I7" s="309"/>
      <c r="J7" s="309"/>
      <c r="K7" s="309"/>
    </row>
    <row r="9" spans="2:11" x14ac:dyDescent="0.2">
      <c r="H9" s="310">
        <v>0</v>
      </c>
    </row>
  </sheetData>
  <conditionalFormatting sqref="H5">
    <cfRule type="cellIs" dxfId="1" priority="2" stopIfTrue="1" operator="between">
      <formula>49</formula>
      <formula>20</formula>
    </cfRule>
  </conditionalFormatting>
  <conditionalFormatting sqref="H7">
    <cfRule type="cellIs" dxfId="0" priority="1" stopIfTrue="1" operator="lessThan">
      <formula>19</formula>
    </cfRule>
  </conditionalFormatting>
  <pageMargins left="0.75" right="0.75" top="1" bottom="1" header="0" footer="0"/>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2060"/>
  </sheetPr>
  <dimension ref="A2:C51"/>
  <sheetViews>
    <sheetView topLeftCell="A37" workbookViewId="0">
      <selection activeCell="A2" sqref="A2:C51"/>
    </sheetView>
  </sheetViews>
  <sheetFormatPr baseColWidth="10" defaultColWidth="9.140625" defaultRowHeight="12.75" x14ac:dyDescent="0.2"/>
  <cols>
    <col min="1" max="2" width="11.42578125" customWidth="1"/>
    <col min="3" max="3" width="44.5703125" style="465" customWidth="1"/>
    <col min="4" max="5" width="44.5703125" customWidth="1"/>
    <col min="6" max="256" width="11.42578125" customWidth="1"/>
  </cols>
  <sheetData>
    <row r="2" spans="1:3" ht="39.950000000000003" customHeight="1" x14ac:dyDescent="0.2">
      <c r="A2" s="495" t="s">
        <v>341</v>
      </c>
      <c r="B2" s="1285" t="s">
        <v>342</v>
      </c>
      <c r="C2" s="1286" t="s">
        <v>343</v>
      </c>
    </row>
    <row r="3" spans="1:3" ht="39.950000000000003" customHeight="1" x14ac:dyDescent="0.2">
      <c r="A3" s="495">
        <v>1</v>
      </c>
      <c r="B3" s="489" t="s">
        <v>26</v>
      </c>
      <c r="C3" s="490" t="s">
        <v>232</v>
      </c>
    </row>
    <row r="4" spans="1:3" ht="39.950000000000003" customHeight="1" x14ac:dyDescent="0.2">
      <c r="A4" s="495">
        <v>2</v>
      </c>
      <c r="B4" s="489" t="s">
        <v>41</v>
      </c>
      <c r="C4" s="490" t="s">
        <v>42</v>
      </c>
    </row>
    <row r="5" spans="1:3" ht="39.950000000000003" customHeight="1" x14ac:dyDescent="0.2">
      <c r="A5" s="495">
        <v>3</v>
      </c>
      <c r="B5" s="489" t="s">
        <v>50</v>
      </c>
      <c r="C5" s="490" t="s">
        <v>51</v>
      </c>
    </row>
    <row r="6" spans="1:3" ht="39.950000000000003" customHeight="1" x14ac:dyDescent="0.2">
      <c r="A6" s="495">
        <v>4</v>
      </c>
      <c r="B6" s="489" t="s">
        <v>58</v>
      </c>
      <c r="C6" s="490" t="s">
        <v>59</v>
      </c>
    </row>
    <row r="7" spans="1:3" ht="39.950000000000003" customHeight="1" x14ac:dyDescent="0.2">
      <c r="A7" s="495">
        <v>5</v>
      </c>
      <c r="B7" s="489" t="s">
        <v>69</v>
      </c>
      <c r="C7" s="490" t="s">
        <v>344</v>
      </c>
    </row>
    <row r="8" spans="1:3" ht="39.950000000000003" customHeight="1" x14ac:dyDescent="0.2">
      <c r="A8" s="495">
        <v>6</v>
      </c>
      <c r="B8" s="489" t="s">
        <v>80</v>
      </c>
      <c r="C8" s="490" t="s">
        <v>81</v>
      </c>
    </row>
    <row r="9" spans="1:3" ht="39.950000000000003" customHeight="1" x14ac:dyDescent="0.2">
      <c r="A9" s="495">
        <v>7</v>
      </c>
      <c r="B9" s="489" t="s">
        <v>90</v>
      </c>
      <c r="C9" s="490" t="s">
        <v>91</v>
      </c>
    </row>
    <row r="10" spans="1:3" ht="39.950000000000003" customHeight="1" x14ac:dyDescent="0.2">
      <c r="A10" s="495">
        <v>8</v>
      </c>
      <c r="B10" s="489" t="s">
        <v>98</v>
      </c>
      <c r="C10" s="490" t="s">
        <v>99</v>
      </c>
    </row>
    <row r="11" spans="1:3" ht="39.950000000000003" customHeight="1" x14ac:dyDescent="0.2">
      <c r="A11" s="495">
        <v>9</v>
      </c>
      <c r="B11" s="489" t="s">
        <v>110</v>
      </c>
      <c r="C11" s="490" t="s">
        <v>111</v>
      </c>
    </row>
    <row r="12" spans="1:3" ht="39.950000000000003" customHeight="1" x14ac:dyDescent="0.2">
      <c r="A12" s="495">
        <v>10</v>
      </c>
      <c r="B12" s="489" t="s">
        <v>143</v>
      </c>
      <c r="C12" s="490" t="s">
        <v>241</v>
      </c>
    </row>
    <row r="13" spans="1:3" ht="39.950000000000003" customHeight="1" x14ac:dyDescent="0.2">
      <c r="A13" s="495">
        <v>11</v>
      </c>
      <c r="B13" s="489" t="s">
        <v>154</v>
      </c>
      <c r="C13" s="490" t="s">
        <v>243</v>
      </c>
    </row>
    <row r="14" spans="1:3" ht="39.950000000000003" customHeight="1" x14ac:dyDescent="0.2">
      <c r="A14" s="495">
        <v>12</v>
      </c>
      <c r="B14" s="489" t="s">
        <v>162</v>
      </c>
      <c r="C14" s="490" t="s">
        <v>244</v>
      </c>
    </row>
    <row r="15" spans="1:3" ht="39.950000000000003" customHeight="1" x14ac:dyDescent="0.2">
      <c r="A15" s="495">
        <v>13</v>
      </c>
      <c r="B15" s="409" t="s">
        <v>345</v>
      </c>
      <c r="C15" s="490" t="s">
        <v>247</v>
      </c>
    </row>
    <row r="16" spans="1:3" ht="39.950000000000003" customHeight="1" x14ac:dyDescent="0.2">
      <c r="A16" s="495">
        <v>14</v>
      </c>
      <c r="B16" s="491" t="s">
        <v>346</v>
      </c>
      <c r="C16" s="490" t="s">
        <v>251</v>
      </c>
    </row>
    <row r="17" spans="1:3" ht="39.950000000000003" customHeight="1" x14ac:dyDescent="0.2">
      <c r="A17" s="495">
        <v>15</v>
      </c>
      <c r="B17" s="409" t="s">
        <v>347</v>
      </c>
      <c r="C17" s="490" t="s">
        <v>254</v>
      </c>
    </row>
    <row r="18" spans="1:3" ht="39.950000000000003" customHeight="1" x14ac:dyDescent="0.2">
      <c r="A18" s="495">
        <v>16</v>
      </c>
      <c r="B18" s="409" t="s">
        <v>348</v>
      </c>
      <c r="C18" s="490" t="s">
        <v>256</v>
      </c>
    </row>
    <row r="19" spans="1:3" ht="39.950000000000003" customHeight="1" x14ac:dyDescent="0.2">
      <c r="A19" s="495">
        <v>17</v>
      </c>
      <c r="B19" s="409" t="s">
        <v>258</v>
      </c>
      <c r="C19" s="490" t="s">
        <v>349</v>
      </c>
    </row>
    <row r="20" spans="1:3" ht="39.950000000000003" customHeight="1" x14ac:dyDescent="0.2">
      <c r="A20" s="495">
        <v>18</v>
      </c>
      <c r="B20" s="409" t="s">
        <v>261</v>
      </c>
      <c r="C20" s="490" t="s">
        <v>350</v>
      </c>
    </row>
    <row r="21" spans="1:3" ht="39.950000000000003" customHeight="1" x14ac:dyDescent="0.2">
      <c r="A21" s="495">
        <v>19</v>
      </c>
      <c r="B21" s="409" t="s">
        <v>263</v>
      </c>
      <c r="C21" s="490" t="s">
        <v>351</v>
      </c>
    </row>
    <row r="22" spans="1:3" ht="39.950000000000003" customHeight="1" x14ac:dyDescent="0.2">
      <c r="A22" s="495">
        <v>20</v>
      </c>
      <c r="B22" s="409" t="s">
        <v>265</v>
      </c>
      <c r="C22" s="490" t="s">
        <v>352</v>
      </c>
    </row>
    <row r="23" spans="1:3" ht="39.950000000000003" customHeight="1" x14ac:dyDescent="0.2">
      <c r="A23" s="495">
        <v>21</v>
      </c>
      <c r="B23" s="409" t="s">
        <v>268</v>
      </c>
      <c r="C23" s="490" t="s">
        <v>353</v>
      </c>
    </row>
    <row r="24" spans="1:3" ht="39.950000000000003" customHeight="1" x14ac:dyDescent="0.2">
      <c r="A24" s="495">
        <v>22</v>
      </c>
      <c r="B24" s="409" t="s">
        <v>354</v>
      </c>
      <c r="C24" s="490" t="s">
        <v>355</v>
      </c>
    </row>
    <row r="25" spans="1:3" ht="39.950000000000003" customHeight="1" x14ac:dyDescent="0.2">
      <c r="A25" s="495">
        <v>23</v>
      </c>
      <c r="B25" s="409" t="s">
        <v>356</v>
      </c>
      <c r="C25" s="490" t="s">
        <v>357</v>
      </c>
    </row>
    <row r="26" spans="1:3" ht="39.950000000000003" customHeight="1" x14ac:dyDescent="0.2">
      <c r="A26" s="495">
        <v>24</v>
      </c>
      <c r="B26" s="409" t="s">
        <v>358</v>
      </c>
      <c r="C26" s="490" t="s">
        <v>359</v>
      </c>
    </row>
    <row r="27" spans="1:3" ht="39.950000000000003" customHeight="1" x14ac:dyDescent="0.2">
      <c r="A27" s="495">
        <v>25</v>
      </c>
      <c r="B27" s="409" t="s">
        <v>360</v>
      </c>
      <c r="C27" s="490" t="s">
        <v>361</v>
      </c>
    </row>
    <row r="28" spans="1:3" ht="39.950000000000003" customHeight="1" x14ac:dyDescent="0.2">
      <c r="A28" s="495">
        <v>26</v>
      </c>
      <c r="B28" s="409" t="s">
        <v>272</v>
      </c>
      <c r="C28" s="490" t="s">
        <v>362</v>
      </c>
    </row>
    <row r="29" spans="1:3" ht="39.950000000000003" customHeight="1" x14ac:dyDescent="0.2">
      <c r="A29" s="495">
        <v>27</v>
      </c>
      <c r="B29" s="409" t="s">
        <v>274</v>
      </c>
      <c r="C29" s="490" t="s">
        <v>363</v>
      </c>
    </row>
    <row r="30" spans="1:3" ht="39.950000000000003" customHeight="1" x14ac:dyDescent="0.2">
      <c r="A30" s="495">
        <v>28</v>
      </c>
      <c r="B30" s="409" t="s">
        <v>364</v>
      </c>
      <c r="C30" s="490" t="s">
        <v>278</v>
      </c>
    </row>
    <row r="31" spans="1:3" ht="39.950000000000003" customHeight="1" x14ac:dyDescent="0.2">
      <c r="A31" s="495">
        <v>29</v>
      </c>
      <c r="B31" s="409" t="s">
        <v>279</v>
      </c>
      <c r="C31" s="490" t="s">
        <v>280</v>
      </c>
    </row>
    <row r="32" spans="1:3" ht="39.950000000000003" customHeight="1" x14ac:dyDescent="0.2">
      <c r="A32" s="495">
        <v>30</v>
      </c>
      <c r="B32" s="492" t="s">
        <v>365</v>
      </c>
      <c r="C32" s="490" t="s">
        <v>283</v>
      </c>
    </row>
    <row r="33" spans="1:3" ht="39.950000000000003" customHeight="1" x14ac:dyDescent="0.2">
      <c r="A33" s="495">
        <v>31</v>
      </c>
      <c r="B33" s="492" t="s">
        <v>286</v>
      </c>
      <c r="C33" s="490" t="s">
        <v>287</v>
      </c>
    </row>
    <row r="34" spans="1:3" ht="39.950000000000003" customHeight="1" x14ac:dyDescent="0.2">
      <c r="A34" s="495">
        <v>32</v>
      </c>
      <c r="B34" s="489" t="s">
        <v>288</v>
      </c>
      <c r="C34" s="490" t="s">
        <v>289</v>
      </c>
    </row>
    <row r="35" spans="1:3" ht="39.950000000000003" customHeight="1" x14ac:dyDescent="0.2">
      <c r="A35" s="495">
        <v>33</v>
      </c>
      <c r="B35" s="489" t="s">
        <v>291</v>
      </c>
      <c r="C35" s="490" t="s">
        <v>366</v>
      </c>
    </row>
    <row r="36" spans="1:3" ht="39.950000000000003" customHeight="1" x14ac:dyDescent="0.2">
      <c r="A36" s="495">
        <v>34</v>
      </c>
      <c r="B36" s="489" t="s">
        <v>293</v>
      </c>
      <c r="C36" s="490" t="s">
        <v>294</v>
      </c>
    </row>
    <row r="37" spans="1:3" ht="39.950000000000003" customHeight="1" x14ac:dyDescent="0.2">
      <c r="A37" s="495">
        <v>35</v>
      </c>
      <c r="B37" s="489" t="s">
        <v>295</v>
      </c>
      <c r="C37" s="490" t="s">
        <v>367</v>
      </c>
    </row>
    <row r="38" spans="1:3" ht="39.950000000000003" customHeight="1" x14ac:dyDescent="0.2">
      <c r="A38" s="495">
        <v>36</v>
      </c>
      <c r="B38" s="489" t="s">
        <v>368</v>
      </c>
      <c r="C38" s="490" t="s">
        <v>298</v>
      </c>
    </row>
    <row r="39" spans="1:3" ht="39.950000000000003" customHeight="1" x14ac:dyDescent="0.2">
      <c r="A39" s="495">
        <v>37</v>
      </c>
      <c r="B39" s="489" t="s">
        <v>369</v>
      </c>
      <c r="C39" s="490" t="s">
        <v>300</v>
      </c>
    </row>
    <row r="40" spans="1:3" ht="39.950000000000003" customHeight="1" x14ac:dyDescent="0.2">
      <c r="A40" s="495">
        <v>38</v>
      </c>
      <c r="B40" s="489" t="s">
        <v>370</v>
      </c>
      <c r="C40" s="490" t="s">
        <v>302</v>
      </c>
    </row>
    <row r="41" spans="1:3" ht="39.950000000000003" customHeight="1" x14ac:dyDescent="0.2">
      <c r="A41" s="495">
        <v>39</v>
      </c>
      <c r="B41" s="489" t="s">
        <v>371</v>
      </c>
      <c r="C41" s="490" t="s">
        <v>304</v>
      </c>
    </row>
    <row r="42" spans="1:3" ht="39.950000000000003" customHeight="1" x14ac:dyDescent="0.2">
      <c r="A42" s="495">
        <v>40</v>
      </c>
      <c r="B42" s="493" t="s">
        <v>372</v>
      </c>
      <c r="C42" s="490" t="s">
        <v>310</v>
      </c>
    </row>
    <row r="43" spans="1:3" ht="39.950000000000003" customHeight="1" x14ac:dyDescent="0.2">
      <c r="A43" s="495">
        <v>41</v>
      </c>
      <c r="B43" s="493" t="s">
        <v>373</v>
      </c>
      <c r="C43" s="490" t="s">
        <v>312</v>
      </c>
    </row>
    <row r="44" spans="1:3" ht="39.950000000000003" customHeight="1" x14ac:dyDescent="0.2">
      <c r="A44" s="495">
        <v>42</v>
      </c>
      <c r="B44" s="489" t="s">
        <v>313</v>
      </c>
      <c r="C44" s="490" t="s">
        <v>314</v>
      </c>
    </row>
    <row r="45" spans="1:3" ht="39.950000000000003" customHeight="1" x14ac:dyDescent="0.2">
      <c r="A45" s="495">
        <v>43</v>
      </c>
      <c r="B45" s="489" t="s">
        <v>316</v>
      </c>
      <c r="C45" s="490" t="s">
        <v>374</v>
      </c>
    </row>
    <row r="46" spans="1:3" ht="39.950000000000003" customHeight="1" x14ac:dyDescent="0.2">
      <c r="A46" s="495">
        <v>44</v>
      </c>
      <c r="B46" s="489" t="s">
        <v>321</v>
      </c>
      <c r="C46" s="490" t="s">
        <v>375</v>
      </c>
    </row>
    <row r="47" spans="1:3" ht="39.950000000000003" customHeight="1" x14ac:dyDescent="0.2">
      <c r="A47" s="495">
        <v>45</v>
      </c>
      <c r="B47" s="489" t="s">
        <v>376</v>
      </c>
      <c r="C47" s="490" t="s">
        <v>377</v>
      </c>
    </row>
    <row r="48" spans="1:3" ht="39.950000000000003" customHeight="1" x14ac:dyDescent="0.2">
      <c r="A48" s="495">
        <v>46</v>
      </c>
      <c r="B48" s="494" t="s">
        <v>324</v>
      </c>
      <c r="C48" s="490" t="s">
        <v>325</v>
      </c>
    </row>
    <row r="49" spans="1:3" ht="39.950000000000003" customHeight="1" x14ac:dyDescent="0.2">
      <c r="A49" s="495">
        <v>47</v>
      </c>
      <c r="B49" s="494" t="s">
        <v>326</v>
      </c>
      <c r="C49" s="490" t="s">
        <v>327</v>
      </c>
    </row>
    <row r="50" spans="1:3" ht="39.950000000000003" customHeight="1" x14ac:dyDescent="0.2">
      <c r="A50" s="495">
        <v>48</v>
      </c>
      <c r="B50" s="489" t="s">
        <v>328</v>
      </c>
      <c r="C50" s="490" t="s">
        <v>329</v>
      </c>
    </row>
    <row r="51" spans="1:3" ht="39.950000000000003" customHeight="1" x14ac:dyDescent="0.2">
      <c r="A51" s="495">
        <v>49</v>
      </c>
      <c r="B51" s="494" t="s">
        <v>330</v>
      </c>
      <c r="C51" s="490" t="s">
        <v>331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R34"/>
  <sheetViews>
    <sheetView topLeftCell="A33" zoomScale="80" zoomScaleNormal="80" workbookViewId="0">
      <selection activeCell="N49" sqref="N49"/>
    </sheetView>
  </sheetViews>
  <sheetFormatPr baseColWidth="10" defaultColWidth="11.42578125" defaultRowHeight="12.75" x14ac:dyDescent="0.2"/>
  <cols>
    <col min="1" max="1" width="6.5703125" style="158" customWidth="1"/>
    <col min="2" max="4" width="11.42578125" style="158"/>
    <col min="5" max="5" width="43.140625" customWidth="1"/>
    <col min="6" max="6" width="17.140625" customWidth="1"/>
    <col min="8" max="8" width="14.42578125" customWidth="1"/>
    <col min="9" max="9" width="14.85546875" customWidth="1"/>
    <col min="10" max="10" width="17.28515625" customWidth="1"/>
    <col min="12" max="12" width="6.28515625" customWidth="1"/>
    <col min="13" max="13" width="20.42578125" customWidth="1"/>
  </cols>
  <sheetData>
    <row r="1" spans="1:18" ht="15" thickBot="1" x14ac:dyDescent="0.25">
      <c r="A1" s="1661"/>
      <c r="B1" s="1662"/>
      <c r="C1" s="1662"/>
      <c r="D1" s="1662"/>
      <c r="E1" s="1662"/>
      <c r="F1" s="1662"/>
      <c r="G1" s="1662"/>
      <c r="H1" s="1662"/>
      <c r="I1" s="1662"/>
      <c r="J1" s="1663"/>
      <c r="K1" s="1"/>
      <c r="L1" s="1"/>
      <c r="M1" s="1"/>
      <c r="N1" s="1"/>
      <c r="O1" s="1"/>
      <c r="P1" s="1"/>
      <c r="Q1" s="1"/>
      <c r="R1" s="1"/>
    </row>
    <row r="2" spans="1:18" ht="14.25" x14ac:dyDescent="0.2">
      <c r="A2" s="1664"/>
      <c r="B2" s="1618" t="s">
        <v>378</v>
      </c>
      <c r="C2" s="1618"/>
      <c r="D2" s="1618"/>
      <c r="E2" s="1618"/>
      <c r="F2" s="1618"/>
      <c r="G2" s="1618"/>
      <c r="H2" s="1618"/>
      <c r="I2" s="1618"/>
      <c r="J2" s="1618"/>
      <c r="K2" s="1"/>
      <c r="L2" s="317"/>
      <c r="M2" s="317"/>
      <c r="N2" s="1"/>
      <c r="O2" s="1"/>
      <c r="P2" s="1"/>
      <c r="Q2" s="1"/>
      <c r="R2" s="1"/>
    </row>
    <row r="3" spans="1:18" ht="27" customHeight="1" x14ac:dyDescent="0.2">
      <c r="A3" s="1665"/>
      <c r="B3" s="1618" t="s">
        <v>379</v>
      </c>
      <c r="C3" s="1618"/>
      <c r="D3" s="1618"/>
      <c r="E3" s="1618"/>
      <c r="F3" s="1618"/>
      <c r="G3" s="1618"/>
      <c r="H3" s="1618"/>
      <c r="I3" s="1618"/>
      <c r="J3" s="1618"/>
      <c r="K3" s="1"/>
      <c r="L3" s="368"/>
      <c r="M3" s="317"/>
      <c r="N3" s="1"/>
      <c r="O3" s="1"/>
      <c r="P3" s="1"/>
      <c r="Q3" s="1"/>
      <c r="R3" s="1"/>
    </row>
    <row r="4" spans="1:18" ht="13.5" thickBot="1" x14ac:dyDescent="0.25">
      <c r="A4" s="1666"/>
      <c r="B4" s="1619" t="s">
        <v>380</v>
      </c>
      <c r="C4" s="1619"/>
      <c r="D4" s="1619"/>
      <c r="E4" s="1619"/>
      <c r="F4" s="1619"/>
      <c r="G4" s="1619"/>
      <c r="H4" s="1619"/>
      <c r="I4" s="1619"/>
      <c r="J4" s="1619"/>
      <c r="L4" s="280"/>
      <c r="M4" s="280"/>
    </row>
    <row r="5" spans="1:18" x14ac:dyDescent="0.2">
      <c r="A5" s="1655" t="s">
        <v>381</v>
      </c>
      <c r="B5" s="1656"/>
      <c r="C5" s="1656"/>
      <c r="D5" s="1656"/>
      <c r="E5" s="1656"/>
      <c r="F5" s="1656"/>
      <c r="G5" s="1656"/>
      <c r="H5" s="1656"/>
      <c r="I5" s="1656"/>
      <c r="J5" s="1657"/>
      <c r="L5" s="280"/>
      <c r="M5" s="368"/>
    </row>
    <row r="6" spans="1:18" ht="25.5" x14ac:dyDescent="0.2">
      <c r="A6" s="1645" t="s">
        <v>342</v>
      </c>
      <c r="B6" s="1647" t="s">
        <v>26</v>
      </c>
      <c r="C6" s="1648"/>
      <c r="D6" s="1649"/>
      <c r="E6" s="1653" t="s">
        <v>343</v>
      </c>
      <c r="F6" s="1647" t="s">
        <v>232</v>
      </c>
      <c r="G6" s="1648"/>
      <c r="H6" s="1649"/>
      <c r="I6" s="2" t="s">
        <v>382</v>
      </c>
      <c r="J6" s="3" t="s">
        <v>383</v>
      </c>
      <c r="L6" s="280"/>
      <c r="M6" s="280"/>
    </row>
    <row r="7" spans="1:18" ht="25.5" x14ac:dyDescent="0.2">
      <c r="A7" s="1646"/>
      <c r="B7" s="1650"/>
      <c r="C7" s="1651"/>
      <c r="D7" s="1652"/>
      <c r="E7" s="1654"/>
      <c r="F7" s="1650"/>
      <c r="G7" s="1651"/>
      <c r="H7" s="1652"/>
      <c r="I7" s="4" t="s">
        <v>384</v>
      </c>
      <c r="J7" s="547" t="s">
        <v>385</v>
      </c>
    </row>
    <row r="8" spans="1:18" x14ac:dyDescent="0.2">
      <c r="A8" s="1658"/>
      <c r="B8" s="1659"/>
      <c r="C8" s="1659"/>
      <c r="D8" s="1659"/>
      <c r="E8" s="1659"/>
      <c r="F8" s="1659"/>
      <c r="G8" s="1659"/>
      <c r="H8" s="1659"/>
      <c r="I8" s="1659"/>
      <c r="J8" s="1660"/>
    </row>
    <row r="9" spans="1:18" ht="51" x14ac:dyDescent="0.2">
      <c r="A9" s="222" t="s">
        <v>386</v>
      </c>
      <c r="B9" s="1641" t="s">
        <v>28</v>
      </c>
      <c r="C9" s="1642"/>
      <c r="D9" s="1642"/>
      <c r="E9" s="1642"/>
      <c r="F9" s="1643"/>
      <c r="G9" s="223" t="s">
        <v>387</v>
      </c>
      <c r="H9" s="1618" t="b">
        <v>1</v>
      </c>
      <c r="I9" s="1618"/>
      <c r="J9" s="1644"/>
    </row>
    <row r="10" spans="1:18" ht="125.25" customHeight="1" x14ac:dyDescent="0.2">
      <c r="A10" s="222" t="s">
        <v>388</v>
      </c>
      <c r="B10" s="1641" t="s">
        <v>33</v>
      </c>
      <c r="C10" s="1642"/>
      <c r="D10" s="1642"/>
      <c r="E10" s="1642"/>
      <c r="F10" s="1643"/>
      <c r="G10" s="223" t="s">
        <v>389</v>
      </c>
      <c r="H10" s="1618" t="s">
        <v>29</v>
      </c>
      <c r="I10" s="1618"/>
      <c r="J10" s="1644"/>
    </row>
    <row r="11" spans="1:18" ht="93.75" customHeight="1" x14ac:dyDescent="0.2">
      <c r="A11" s="222" t="s">
        <v>390</v>
      </c>
      <c r="B11" s="1641" t="s">
        <v>30</v>
      </c>
      <c r="C11" s="1642"/>
      <c r="D11" s="1642"/>
      <c r="E11" s="1642"/>
      <c r="F11" s="1643"/>
      <c r="G11" s="223" t="s">
        <v>391</v>
      </c>
      <c r="H11" s="1618" t="s">
        <v>31</v>
      </c>
      <c r="I11" s="1618"/>
      <c r="J11" s="1644"/>
    </row>
    <row r="12" spans="1:18" ht="51" customHeight="1" x14ac:dyDescent="0.2">
      <c r="A12" s="222" t="s">
        <v>392</v>
      </c>
      <c r="B12" s="1641" t="s">
        <v>32</v>
      </c>
      <c r="C12" s="1642"/>
      <c r="D12" s="1642"/>
      <c r="E12" s="1642"/>
      <c r="F12" s="1643"/>
      <c r="G12" s="223" t="s">
        <v>393</v>
      </c>
      <c r="H12" s="1618" t="s">
        <v>34</v>
      </c>
      <c r="I12" s="1618"/>
      <c r="J12" s="1644"/>
    </row>
    <row r="13" spans="1:18" ht="89.25" x14ac:dyDescent="0.2">
      <c r="A13" s="222" t="s">
        <v>394</v>
      </c>
      <c r="B13" s="1641" t="s">
        <v>151</v>
      </c>
      <c r="C13" s="1642"/>
      <c r="D13" s="1642"/>
      <c r="E13" s="1642"/>
      <c r="F13" s="1643"/>
      <c r="G13" s="223" t="s">
        <v>395</v>
      </c>
      <c r="H13" s="1618" t="s">
        <v>40</v>
      </c>
      <c r="I13" s="1618"/>
      <c r="J13" s="1644"/>
    </row>
    <row r="14" spans="1:18" ht="15.75" x14ac:dyDescent="0.2">
      <c r="A14" s="1623" t="s">
        <v>396</v>
      </c>
      <c r="B14" s="1625">
        <v>0.95</v>
      </c>
      <c r="C14" s="1626"/>
      <c r="D14" s="1627"/>
      <c r="E14" s="1634" t="s">
        <v>397</v>
      </c>
      <c r="F14" s="1636">
        <v>0.95</v>
      </c>
      <c r="G14" s="1638" t="s">
        <v>398</v>
      </c>
      <c r="H14" s="20" t="s">
        <v>333</v>
      </c>
      <c r="I14" s="1605" t="s">
        <v>399</v>
      </c>
      <c r="J14" s="1606"/>
    </row>
    <row r="15" spans="1:18" ht="31.5" customHeight="1" x14ac:dyDescent="0.2">
      <c r="A15" s="1623"/>
      <c r="B15" s="1628"/>
      <c r="C15" s="1629"/>
      <c r="D15" s="1630"/>
      <c r="E15" s="1634"/>
      <c r="F15" s="1636"/>
      <c r="G15" s="1639"/>
      <c r="H15" s="21" t="s">
        <v>19</v>
      </c>
      <c r="I15" s="1607" t="s">
        <v>400</v>
      </c>
      <c r="J15" s="1608"/>
    </row>
    <row r="16" spans="1:18" ht="16.5" thickBot="1" x14ac:dyDescent="0.25">
      <c r="A16" s="1624"/>
      <c r="B16" s="1631"/>
      <c r="C16" s="1632"/>
      <c r="D16" s="1633"/>
      <c r="E16" s="1635"/>
      <c r="F16" s="1637"/>
      <c r="G16" s="1640"/>
      <c r="H16" s="22" t="s">
        <v>20</v>
      </c>
      <c r="I16" s="1609" t="s">
        <v>401</v>
      </c>
      <c r="J16" s="1610"/>
    </row>
    <row r="17" spans="1:11" x14ac:dyDescent="0.2">
      <c r="A17" s="6"/>
      <c r="B17" s="7"/>
      <c r="C17" s="8"/>
      <c r="D17" s="8"/>
      <c r="E17" s="6"/>
      <c r="F17" s="7"/>
      <c r="G17" s="6"/>
      <c r="H17" s="9"/>
      <c r="I17" s="9"/>
      <c r="J17" s="9"/>
    </row>
    <row r="18" spans="1:11" x14ac:dyDescent="0.2">
      <c r="A18" s="1613"/>
      <c r="B18" s="1614"/>
      <c r="C18" s="1614"/>
      <c r="D18" s="1614"/>
      <c r="E18" s="1614"/>
      <c r="F18" s="1614"/>
      <c r="G18" s="1614"/>
      <c r="H18" s="1614"/>
      <c r="I18" s="1614"/>
      <c r="J18" s="1615"/>
    </row>
    <row r="19" spans="1:11" ht="15" x14ac:dyDescent="0.2">
      <c r="A19" s="1616"/>
      <c r="B19" s="1617" t="s">
        <v>378</v>
      </c>
      <c r="C19" s="1617"/>
      <c r="D19" s="1617"/>
      <c r="E19" s="1617"/>
      <c r="F19" s="1617"/>
      <c r="G19" s="1617"/>
      <c r="H19" s="1617"/>
      <c r="I19" s="1617"/>
      <c r="J19" s="1617"/>
    </row>
    <row r="20" spans="1:11" x14ac:dyDescent="0.2">
      <c r="A20" s="1616"/>
      <c r="B20" s="1618" t="s">
        <v>379</v>
      </c>
      <c r="C20" s="1618"/>
      <c r="D20" s="1618"/>
      <c r="E20" s="1618"/>
      <c r="F20" s="1618"/>
      <c r="G20" s="1618"/>
      <c r="H20" s="1618"/>
      <c r="I20" s="1618"/>
      <c r="J20" s="1618"/>
    </row>
    <row r="21" spans="1:11" ht="13.5" thickBot="1" x14ac:dyDescent="0.25">
      <c r="A21" s="1616"/>
      <c r="B21" s="1619" t="s">
        <v>380</v>
      </c>
      <c r="C21" s="1619"/>
      <c r="D21" s="1619"/>
      <c r="E21" s="1619"/>
      <c r="F21" s="1619"/>
      <c r="G21" s="1619"/>
      <c r="H21" s="1619"/>
      <c r="I21" s="1619"/>
      <c r="J21" s="1619"/>
    </row>
    <row r="22" spans="1:11" ht="13.5" thickBot="1" x14ac:dyDescent="0.25">
      <c r="A22" s="1620" t="s">
        <v>402</v>
      </c>
      <c r="B22" s="1621"/>
      <c r="C22" s="1621"/>
      <c r="D22" s="1621"/>
      <c r="E22" s="1621"/>
      <c r="F22" s="1621"/>
      <c r="G22" s="1621"/>
      <c r="H22" s="1621"/>
      <c r="I22" s="1621"/>
      <c r="J22" s="1622"/>
    </row>
    <row r="23" spans="1:11" ht="48.75" customHeight="1" thickBot="1" x14ac:dyDescent="0.25">
      <c r="A23" s="33" t="s">
        <v>403</v>
      </c>
      <c r="B23" s="398" t="s">
        <v>397</v>
      </c>
      <c r="C23" s="398" t="s">
        <v>404</v>
      </c>
      <c r="D23" s="394" t="s">
        <v>405</v>
      </c>
      <c r="E23" s="394" t="s">
        <v>406</v>
      </c>
      <c r="F23" s="1602" t="s">
        <v>407</v>
      </c>
      <c r="G23" s="1603"/>
      <c r="H23" s="34" t="s">
        <v>21</v>
      </c>
      <c r="I23" s="34" t="s">
        <v>22</v>
      </c>
      <c r="J23" s="35" t="s">
        <v>23</v>
      </c>
    </row>
    <row r="24" spans="1:11" ht="63.75" customHeight="1" thickBot="1" x14ac:dyDescent="0.25">
      <c r="A24" s="38">
        <v>2012</v>
      </c>
      <c r="B24" s="963">
        <v>0.95</v>
      </c>
      <c r="C24" s="1087">
        <v>0.92888888888888888</v>
      </c>
      <c r="D24" s="401">
        <v>0.97777777777777786</v>
      </c>
      <c r="E24" s="167" t="s">
        <v>408</v>
      </c>
      <c r="F24" s="1600" t="s">
        <v>409</v>
      </c>
      <c r="G24" s="1600"/>
      <c r="H24" s="120" t="s">
        <v>39</v>
      </c>
      <c r="I24" s="120" t="s">
        <v>40</v>
      </c>
      <c r="J24" s="219"/>
    </row>
    <row r="25" spans="1:11" ht="64.5" customHeight="1" thickBot="1" x14ac:dyDescent="0.25">
      <c r="A25" s="38">
        <v>2013</v>
      </c>
      <c r="B25" s="963">
        <v>0.95</v>
      </c>
      <c r="C25" s="1087">
        <v>0.93400000000000005</v>
      </c>
      <c r="D25" s="401">
        <v>0.98315789473684223</v>
      </c>
      <c r="E25" s="167" t="s">
        <v>410</v>
      </c>
      <c r="F25" s="1604" t="s">
        <v>411</v>
      </c>
      <c r="G25" s="1604"/>
      <c r="H25" s="120" t="s">
        <v>39</v>
      </c>
      <c r="I25" s="120" t="s">
        <v>40</v>
      </c>
      <c r="J25" s="195"/>
      <c r="K25" s="166"/>
    </row>
    <row r="26" spans="1:11" ht="182.25" customHeight="1" thickBot="1" x14ac:dyDescent="0.25">
      <c r="A26" s="38">
        <v>2014</v>
      </c>
      <c r="B26" s="963">
        <v>0.95</v>
      </c>
      <c r="C26" s="1087">
        <v>0.93400000000000005</v>
      </c>
      <c r="D26" s="401">
        <v>0.98315789473684223</v>
      </c>
      <c r="E26" s="167" t="s">
        <v>412</v>
      </c>
      <c r="F26" s="1604" t="s">
        <v>413</v>
      </c>
      <c r="G26" s="1604"/>
      <c r="H26" s="120" t="s">
        <v>39</v>
      </c>
      <c r="I26" s="120" t="s">
        <v>40</v>
      </c>
      <c r="J26" s="195"/>
    </row>
    <row r="27" spans="1:11" ht="159" customHeight="1" thickBot="1" x14ac:dyDescent="0.25">
      <c r="A27" s="38">
        <v>2015</v>
      </c>
      <c r="B27" s="963">
        <v>0.95</v>
      </c>
      <c r="C27" s="1087">
        <v>0.95</v>
      </c>
      <c r="D27" s="401">
        <v>1</v>
      </c>
      <c r="E27" s="167" t="s">
        <v>414</v>
      </c>
      <c r="F27" s="1600" t="s">
        <v>415</v>
      </c>
      <c r="G27" s="1600"/>
      <c r="H27" s="120" t="s">
        <v>39</v>
      </c>
      <c r="I27" s="120" t="s">
        <v>40</v>
      </c>
      <c r="J27" s="195"/>
    </row>
    <row r="28" spans="1:11" ht="144" customHeight="1" thickBot="1" x14ac:dyDescent="0.25">
      <c r="A28" s="38">
        <v>2016</v>
      </c>
      <c r="B28" s="963">
        <v>0.95</v>
      </c>
      <c r="C28" s="1087">
        <v>0.91500000000000004</v>
      </c>
      <c r="D28" s="401">
        <v>0.96315789473684221</v>
      </c>
      <c r="E28" s="167" t="s">
        <v>416</v>
      </c>
      <c r="F28" s="1600" t="s">
        <v>417</v>
      </c>
      <c r="G28" s="1600"/>
      <c r="H28" s="120" t="s">
        <v>39</v>
      </c>
      <c r="I28" s="120" t="s">
        <v>40</v>
      </c>
      <c r="J28" s="195"/>
    </row>
    <row r="29" spans="1:11" ht="195" customHeight="1" x14ac:dyDescent="0.2">
      <c r="A29" s="772">
        <v>2017</v>
      </c>
      <c r="B29" s="1287">
        <v>0.95</v>
      </c>
      <c r="C29" s="1288">
        <v>0.89200000000000002</v>
      </c>
      <c r="D29" s="794">
        <f>C29/B29</f>
        <v>0.93894736842105264</v>
      </c>
      <c r="E29" s="795" t="s">
        <v>418</v>
      </c>
      <c r="F29" s="1601" t="s">
        <v>419</v>
      </c>
      <c r="G29" s="1601"/>
      <c r="H29" s="796" t="s">
        <v>420</v>
      </c>
      <c r="I29" s="796" t="s">
        <v>40</v>
      </c>
      <c r="J29" s="797"/>
    </row>
    <row r="30" spans="1:11" ht="197.25" customHeight="1" thickBot="1" x14ac:dyDescent="0.25">
      <c r="A30" s="577">
        <v>2018</v>
      </c>
      <c r="B30" s="643">
        <v>0.95</v>
      </c>
      <c r="C30" s="1093">
        <v>0.93600000000000005</v>
      </c>
      <c r="D30" s="798">
        <v>0.98499999999999999</v>
      </c>
      <c r="E30" s="622" t="s">
        <v>421</v>
      </c>
      <c r="F30" s="1611" t="s">
        <v>422</v>
      </c>
      <c r="G30" s="1612"/>
      <c r="H30" s="622" t="s">
        <v>420</v>
      </c>
      <c r="I30" s="622" t="s">
        <v>420</v>
      </c>
      <c r="J30" s="578"/>
    </row>
    <row r="31" spans="1:11" ht="114" customHeight="1" thickBot="1" x14ac:dyDescent="0.25">
      <c r="A31" s="1289">
        <v>2019</v>
      </c>
      <c r="B31" s="1290">
        <v>0.95</v>
      </c>
      <c r="C31" s="1291">
        <v>0.97299999999999998</v>
      </c>
      <c r="D31" s="794">
        <f>C31/B31</f>
        <v>1.0242105263157895</v>
      </c>
      <c r="E31" s="795" t="s">
        <v>423</v>
      </c>
      <c r="F31" s="1601" t="s">
        <v>424</v>
      </c>
      <c r="G31" s="1601"/>
      <c r="H31" s="796" t="s">
        <v>39</v>
      </c>
      <c r="I31" s="796" t="s">
        <v>40</v>
      </c>
      <c r="J31" s="797"/>
    </row>
    <row r="32" spans="1:11" ht="155.25" customHeight="1" thickBot="1" x14ac:dyDescent="0.25">
      <c r="A32" s="1292">
        <v>2020</v>
      </c>
      <c r="B32" s="1293">
        <v>0.95</v>
      </c>
      <c r="C32" s="1087">
        <v>0.90800000000000003</v>
      </c>
      <c r="D32" s="401">
        <f>C32/B32</f>
        <v>0.95578947368421063</v>
      </c>
      <c r="E32" s="167" t="s">
        <v>425</v>
      </c>
      <c r="F32" s="1600" t="s">
        <v>426</v>
      </c>
      <c r="G32" s="1600"/>
      <c r="H32" s="120" t="s">
        <v>39</v>
      </c>
      <c r="I32" s="120" t="s">
        <v>40</v>
      </c>
      <c r="J32" s="195"/>
    </row>
    <row r="33" spans="1:10" ht="272.25" customHeight="1" thickBot="1" x14ac:dyDescent="0.25">
      <c r="A33" s="1094">
        <v>2021</v>
      </c>
      <c r="B33" s="1095">
        <v>0.95</v>
      </c>
      <c r="C33" s="1096">
        <v>0.81899999999999995</v>
      </c>
      <c r="D33" s="401">
        <f>C33/B33</f>
        <v>0.86210526315789471</v>
      </c>
      <c r="E33" s="167" t="s">
        <v>427</v>
      </c>
      <c r="F33" s="1600" t="s">
        <v>428</v>
      </c>
      <c r="G33" s="1600"/>
      <c r="H33" s="120" t="s">
        <v>39</v>
      </c>
      <c r="I33" s="120" t="s">
        <v>40</v>
      </c>
      <c r="J33" s="1110"/>
    </row>
    <row r="34" spans="1:10" ht="39" customHeight="1" x14ac:dyDescent="0.2">
      <c r="A34" s="1294"/>
      <c r="B34" s="1295"/>
      <c r="C34" s="1296"/>
      <c r="D34" s="1108"/>
      <c r="E34" s="1101"/>
      <c r="F34" s="1101"/>
      <c r="G34" s="1101"/>
      <c r="H34" s="1109"/>
      <c r="I34" s="1109"/>
      <c r="J34" s="10"/>
    </row>
  </sheetData>
  <mergeCells count="46">
    <mergeCell ref="A1:J1"/>
    <mergeCell ref="A2:A4"/>
    <mergeCell ref="B2:J2"/>
    <mergeCell ref="B3:J3"/>
    <mergeCell ref="B4:J4"/>
    <mergeCell ref="A5:J5"/>
    <mergeCell ref="F6:H7"/>
    <mergeCell ref="A8:J8"/>
    <mergeCell ref="B9:F9"/>
    <mergeCell ref="H9:J9"/>
    <mergeCell ref="B10:F10"/>
    <mergeCell ref="H10:J10"/>
    <mergeCell ref="A6:A7"/>
    <mergeCell ref="B6:D7"/>
    <mergeCell ref="E6:E7"/>
    <mergeCell ref="B11:F11"/>
    <mergeCell ref="H11:J11"/>
    <mergeCell ref="B12:F12"/>
    <mergeCell ref="H12:J12"/>
    <mergeCell ref="B13:F13"/>
    <mergeCell ref="H13:J13"/>
    <mergeCell ref="I14:J14"/>
    <mergeCell ref="I15:J15"/>
    <mergeCell ref="I16:J16"/>
    <mergeCell ref="F30:G30"/>
    <mergeCell ref="A18:J18"/>
    <mergeCell ref="A19:A21"/>
    <mergeCell ref="B19:J19"/>
    <mergeCell ref="B20:J20"/>
    <mergeCell ref="B21:J21"/>
    <mergeCell ref="A22:J22"/>
    <mergeCell ref="A14:A16"/>
    <mergeCell ref="B14:D16"/>
    <mergeCell ref="E14:E16"/>
    <mergeCell ref="F14:F16"/>
    <mergeCell ref="G14:G16"/>
    <mergeCell ref="F33:G33"/>
    <mergeCell ref="F31:G31"/>
    <mergeCell ref="F32:G32"/>
    <mergeCell ref="F29:G29"/>
    <mergeCell ref="F23:G23"/>
    <mergeCell ref="F24:G24"/>
    <mergeCell ref="F25:G25"/>
    <mergeCell ref="F26:G26"/>
    <mergeCell ref="F27:G27"/>
    <mergeCell ref="F28:G28"/>
  </mergeCells>
  <dataValidations count="3">
    <dataValidation type="list" allowBlank="1" showInputMessage="1" showErrorMessage="1" sqref="J25:J29 J31:J34" xr:uid="{00000000-0002-0000-0600-000000000000}">
      <formula1>$M$1:$M$4</formula1>
    </dataValidation>
    <dataValidation type="list" allowBlank="1" showInputMessage="1" showErrorMessage="1" errorTitle="Seleccione un valor de la lista" sqref="J7" xr:uid="{00000000-0002-0000-0600-000001000000}">
      <formula1>$L$1:$L$2</formula1>
    </dataValidation>
    <dataValidation type="list" allowBlank="1" showInputMessage="1" showErrorMessage="1" errorTitle="Seleccione un valor de la lista" sqref="J6" xr:uid="{00000000-0002-0000-0600-000002000000}">
      <formula1>$K$1:$K$3</formula1>
    </dataValidation>
  </dataValidations>
  <pageMargins left="0.70866141732283472" right="0.31496062992125984" top="0.74803149606299213" bottom="0.55118110236220474" header="0.31496062992125984" footer="0.31496062992125984"/>
  <pageSetup scale="90" orientation="landscape"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DD84"/>
  <sheetViews>
    <sheetView zoomScaleNormal="100" workbookViewId="0">
      <selection activeCell="F6" sqref="F6:H7"/>
    </sheetView>
  </sheetViews>
  <sheetFormatPr baseColWidth="10" defaultColWidth="11.42578125" defaultRowHeight="12.75" x14ac:dyDescent="0.2"/>
  <cols>
    <col min="2" max="2" width="18.140625" customWidth="1"/>
    <col min="3" max="3" width="14.7109375" customWidth="1"/>
    <col min="6" max="6" width="45" customWidth="1"/>
    <col min="7" max="7" width="20.7109375" customWidth="1"/>
    <col min="8" max="8" width="13.28515625" customWidth="1"/>
    <col min="9" max="9" width="12.5703125" customWidth="1"/>
    <col min="10" max="10" width="12.7109375" customWidth="1"/>
    <col min="12" max="12" width="19.140625" customWidth="1"/>
  </cols>
  <sheetData>
    <row r="1" spans="1:18" ht="15" thickBot="1" x14ac:dyDescent="0.25">
      <c r="A1" s="1661"/>
      <c r="B1" s="1706"/>
      <c r="C1" s="1706"/>
      <c r="D1" s="1706"/>
      <c r="E1" s="1706"/>
      <c r="F1" s="1706"/>
      <c r="G1" s="1706"/>
      <c r="H1" s="1706"/>
      <c r="I1" s="1706"/>
      <c r="J1" s="1707"/>
      <c r="K1" s="1"/>
      <c r="L1" s="1"/>
      <c r="M1" s="1"/>
    </row>
    <row r="2" spans="1:18" ht="15" x14ac:dyDescent="0.2">
      <c r="A2" s="1708"/>
      <c r="B2" s="1711" t="s">
        <v>378</v>
      </c>
      <c r="C2" s="1712"/>
      <c r="D2" s="1712"/>
      <c r="E2" s="1712"/>
      <c r="F2" s="1712"/>
      <c r="G2" s="1712"/>
      <c r="H2" s="1712"/>
      <c r="I2" s="1712"/>
      <c r="J2" s="1713"/>
      <c r="K2" s="1"/>
      <c r="L2" s="1"/>
      <c r="M2" s="1"/>
    </row>
    <row r="3" spans="1:18" ht="35.25" customHeight="1" x14ac:dyDescent="0.2">
      <c r="A3" s="1709"/>
      <c r="B3" s="1618" t="s">
        <v>379</v>
      </c>
      <c r="C3" s="1618"/>
      <c r="D3" s="1618"/>
      <c r="E3" s="1618"/>
      <c r="F3" s="1618"/>
      <c r="G3" s="1618"/>
      <c r="H3" s="1618"/>
      <c r="I3" s="1618"/>
      <c r="J3" s="1618"/>
      <c r="K3" s="1"/>
      <c r="L3" s="1"/>
      <c r="M3" s="1"/>
    </row>
    <row r="4" spans="1:18" ht="15" thickBot="1" x14ac:dyDescent="0.25">
      <c r="A4" s="1710"/>
      <c r="B4" s="1619" t="s">
        <v>380</v>
      </c>
      <c r="C4" s="1619"/>
      <c r="D4" s="1619"/>
      <c r="E4" s="1619"/>
      <c r="F4" s="1619"/>
      <c r="G4" s="1619"/>
      <c r="H4" s="1619"/>
      <c r="I4" s="1619"/>
      <c r="J4" s="1619"/>
      <c r="M4" s="1"/>
    </row>
    <row r="5" spans="1:18" x14ac:dyDescent="0.2">
      <c r="A5" s="1655" t="s">
        <v>381</v>
      </c>
      <c r="B5" s="1656"/>
      <c r="C5" s="1656"/>
      <c r="D5" s="1656"/>
      <c r="E5" s="1656"/>
      <c r="F5" s="1656"/>
      <c r="G5" s="1656"/>
      <c r="H5" s="1656"/>
      <c r="I5" s="1656"/>
      <c r="J5" s="1657"/>
    </row>
    <row r="6" spans="1:18" ht="25.5" x14ac:dyDescent="0.2">
      <c r="A6" s="1645" t="s">
        <v>342</v>
      </c>
      <c r="B6" s="1647" t="s">
        <v>41</v>
      </c>
      <c r="C6" s="1648"/>
      <c r="D6" s="1649"/>
      <c r="E6" s="1653" t="s">
        <v>343</v>
      </c>
      <c r="F6" s="1647" t="s">
        <v>42</v>
      </c>
      <c r="G6" s="1648"/>
      <c r="H6" s="1649"/>
      <c r="I6" s="2" t="s">
        <v>382</v>
      </c>
      <c r="J6" s="3" t="s">
        <v>383</v>
      </c>
    </row>
    <row r="7" spans="1:18" ht="25.5" x14ac:dyDescent="0.2">
      <c r="A7" s="1646"/>
      <c r="B7" s="1650"/>
      <c r="C7" s="1651"/>
      <c r="D7" s="1652"/>
      <c r="E7" s="1654"/>
      <c r="F7" s="1650"/>
      <c r="G7" s="1651"/>
      <c r="H7" s="1652"/>
      <c r="I7" s="4" t="s">
        <v>384</v>
      </c>
      <c r="J7" s="547" t="s">
        <v>385</v>
      </c>
    </row>
    <row r="8" spans="1:18" x14ac:dyDescent="0.2">
      <c r="A8" s="1658"/>
      <c r="B8" s="1659"/>
      <c r="C8" s="1659"/>
      <c r="D8" s="1659"/>
      <c r="E8" s="1659"/>
      <c r="F8" s="1659"/>
      <c r="G8" s="1659"/>
      <c r="H8" s="1659"/>
      <c r="I8" s="1659"/>
      <c r="J8" s="1660"/>
    </row>
    <row r="9" spans="1:18" ht="79.5" customHeight="1" x14ac:dyDescent="0.2">
      <c r="A9" s="222" t="s">
        <v>386</v>
      </c>
      <c r="B9" s="1641" t="s">
        <v>43</v>
      </c>
      <c r="C9" s="1642"/>
      <c r="D9" s="1642"/>
      <c r="E9" s="1642"/>
      <c r="F9" s="1643"/>
      <c r="G9" s="223" t="s">
        <v>387</v>
      </c>
      <c r="H9" s="1618" t="s">
        <v>44</v>
      </c>
      <c r="I9" s="1618"/>
      <c r="J9" s="1644"/>
    </row>
    <row r="10" spans="1:18" ht="107.25" customHeight="1" x14ac:dyDescent="0.2">
      <c r="A10" s="222" t="s">
        <v>388</v>
      </c>
      <c r="B10" s="1641" t="s">
        <v>33</v>
      </c>
      <c r="C10" s="1642"/>
      <c r="D10" s="1642"/>
      <c r="E10" s="1642"/>
      <c r="F10" s="1643"/>
      <c r="G10" s="223" t="s">
        <v>389</v>
      </c>
      <c r="H10" s="1641" t="s">
        <v>45</v>
      </c>
      <c r="I10" s="1642"/>
      <c r="J10" s="1714"/>
    </row>
    <row r="11" spans="1:18" ht="38.25" customHeight="1" x14ac:dyDescent="0.2">
      <c r="A11" s="222" t="s">
        <v>390</v>
      </c>
      <c r="B11" s="1641" t="s">
        <v>46</v>
      </c>
      <c r="C11" s="1642"/>
      <c r="D11" s="1642"/>
      <c r="E11" s="1642"/>
      <c r="F11" s="1643"/>
      <c r="G11" s="223" t="s">
        <v>391</v>
      </c>
      <c r="H11" s="1618" t="s">
        <v>47</v>
      </c>
      <c r="I11" s="1618"/>
      <c r="J11" s="1644"/>
    </row>
    <row r="12" spans="1:18" ht="25.5" x14ac:dyDescent="0.2">
      <c r="A12" s="222" t="s">
        <v>392</v>
      </c>
      <c r="B12" s="1641" t="s">
        <v>48</v>
      </c>
      <c r="C12" s="1642"/>
      <c r="D12" s="1642"/>
      <c r="E12" s="1642"/>
      <c r="F12" s="1643"/>
      <c r="G12" s="223" t="s">
        <v>393</v>
      </c>
      <c r="H12" s="1618" t="s">
        <v>34</v>
      </c>
      <c r="I12" s="1618"/>
      <c r="J12" s="1644"/>
    </row>
    <row r="13" spans="1:18" ht="51" x14ac:dyDescent="0.2">
      <c r="A13" s="222" t="s">
        <v>394</v>
      </c>
      <c r="B13" s="1641" t="s">
        <v>151</v>
      </c>
      <c r="C13" s="1642"/>
      <c r="D13" s="1642"/>
      <c r="E13" s="1642"/>
      <c r="F13" s="1643"/>
      <c r="G13" s="223" t="s">
        <v>395</v>
      </c>
      <c r="H13" s="1618" t="s">
        <v>429</v>
      </c>
      <c r="I13" s="1618"/>
      <c r="J13" s="1644"/>
    </row>
    <row r="14" spans="1:18" x14ac:dyDescent="0.2">
      <c r="A14" s="1623" t="s">
        <v>396</v>
      </c>
      <c r="B14" s="1703" t="s">
        <v>430</v>
      </c>
      <c r="C14" s="23" t="s">
        <v>172</v>
      </c>
      <c r="D14" s="24">
        <v>0.97049180327868856</v>
      </c>
      <c r="E14" s="1634" t="s">
        <v>397</v>
      </c>
      <c r="F14" s="1548">
        <v>0.95</v>
      </c>
      <c r="G14" s="1638" t="s">
        <v>398</v>
      </c>
      <c r="H14" s="1715" t="s">
        <v>431</v>
      </c>
      <c r="I14" s="1716"/>
      <c r="J14" s="1717"/>
      <c r="P14" s="5"/>
      <c r="Q14" s="5"/>
      <c r="R14" s="5"/>
    </row>
    <row r="15" spans="1:18" ht="22.5" x14ac:dyDescent="0.2">
      <c r="A15" s="1623"/>
      <c r="B15" s="1704"/>
      <c r="C15" s="23" t="s">
        <v>432</v>
      </c>
      <c r="D15" s="24">
        <v>0.9770491803278688</v>
      </c>
      <c r="E15" s="1634"/>
      <c r="F15" s="1549"/>
      <c r="G15" s="1639"/>
      <c r="H15" s="20" t="s">
        <v>333</v>
      </c>
      <c r="I15" s="1605" t="s">
        <v>399</v>
      </c>
      <c r="J15" s="1606"/>
      <c r="P15" s="5"/>
      <c r="Q15" s="5"/>
      <c r="R15" s="5"/>
    </row>
    <row r="16" spans="1:18" ht="22.5" customHeight="1" x14ac:dyDescent="0.2">
      <c r="A16" s="1623"/>
      <c r="B16" s="1704"/>
      <c r="C16" s="23" t="s">
        <v>174</v>
      </c>
      <c r="D16" s="24">
        <v>0.97049180327868856</v>
      </c>
      <c r="E16" s="1634"/>
      <c r="F16" s="1549"/>
      <c r="G16" s="1639"/>
      <c r="H16" s="21" t="s">
        <v>19</v>
      </c>
      <c r="I16" s="1607" t="s">
        <v>400</v>
      </c>
      <c r="J16" s="1608"/>
      <c r="P16" s="5"/>
      <c r="Q16" s="5"/>
      <c r="R16" s="5"/>
    </row>
    <row r="17" spans="1:18" ht="16.5" thickBot="1" x14ac:dyDescent="0.25">
      <c r="A17" s="1624"/>
      <c r="B17" s="1705"/>
      <c r="C17" s="23" t="s">
        <v>175</v>
      </c>
      <c r="D17" s="24">
        <v>0.97049180327868856</v>
      </c>
      <c r="E17" s="1635"/>
      <c r="F17" s="1550"/>
      <c r="G17" s="1640"/>
      <c r="H17" s="22" t="s">
        <v>20</v>
      </c>
      <c r="I17" s="1609" t="s">
        <v>433</v>
      </c>
      <c r="J17" s="1610"/>
      <c r="P17" s="5"/>
      <c r="Q17" s="5"/>
      <c r="R17" s="5"/>
    </row>
    <row r="18" spans="1:18" x14ac:dyDescent="0.2">
      <c r="A18" s="27"/>
      <c r="B18" s="28"/>
      <c r="C18" s="29"/>
      <c r="D18" s="29"/>
      <c r="E18" s="27"/>
      <c r="F18" s="28"/>
      <c r="G18" s="27"/>
      <c r="H18" s="30"/>
      <c r="I18" s="30"/>
      <c r="J18" s="30"/>
      <c r="P18" s="5"/>
      <c r="Q18" s="5"/>
      <c r="R18" s="5"/>
    </row>
    <row r="19" spans="1:18" x14ac:dyDescent="0.2">
      <c r="A19" s="27"/>
      <c r="B19" s="28"/>
      <c r="C19" s="29"/>
      <c r="D19" s="29"/>
      <c r="E19" s="27"/>
      <c r="F19" s="28"/>
      <c r="G19" s="27"/>
      <c r="H19" s="30"/>
      <c r="I19" s="30"/>
      <c r="J19" s="30"/>
      <c r="P19" s="5"/>
      <c r="Q19" s="5"/>
      <c r="R19" s="5"/>
    </row>
    <row r="20" spans="1:18" x14ac:dyDescent="0.2">
      <c r="A20" s="27"/>
      <c r="B20" s="28"/>
      <c r="C20" s="29"/>
      <c r="D20" s="29"/>
      <c r="E20" s="27"/>
      <c r="F20" s="28"/>
      <c r="G20" s="27"/>
      <c r="H20" s="30"/>
      <c r="I20" s="30"/>
      <c r="J20" s="30"/>
      <c r="P20" s="5"/>
      <c r="Q20" s="5"/>
      <c r="R20" s="5"/>
    </row>
    <row r="21" spans="1:18" x14ac:dyDescent="0.2">
      <c r="A21" s="1614"/>
      <c r="B21" s="1614"/>
      <c r="C21" s="1614"/>
      <c r="D21" s="1614"/>
      <c r="E21" s="1614"/>
      <c r="F21" s="1614"/>
      <c r="G21" s="1614"/>
      <c r="H21" s="1614"/>
      <c r="I21" s="1614"/>
      <c r="J21" s="1614"/>
    </row>
    <row r="22" spans="1:18" ht="15" x14ac:dyDescent="0.2">
      <c r="A22" s="1702"/>
      <c r="B22" s="1617" t="s">
        <v>378</v>
      </c>
      <c r="C22" s="1617"/>
      <c r="D22" s="1617"/>
      <c r="E22" s="1617"/>
      <c r="F22" s="1617"/>
      <c r="G22" s="1617"/>
      <c r="H22" s="1617"/>
      <c r="I22" s="1617"/>
      <c r="J22" s="1617"/>
    </row>
    <row r="23" spans="1:18" x14ac:dyDescent="0.2">
      <c r="A23" s="1702"/>
      <c r="B23" s="1618" t="s">
        <v>379</v>
      </c>
      <c r="C23" s="1618"/>
      <c r="D23" s="1618"/>
      <c r="E23" s="1618"/>
      <c r="F23" s="1618"/>
      <c r="G23" s="1618"/>
      <c r="H23" s="1618"/>
      <c r="I23" s="1618"/>
      <c r="J23" s="1618"/>
    </row>
    <row r="24" spans="1:18" ht="13.5" thickBot="1" x14ac:dyDescent="0.25">
      <c r="A24" s="1702"/>
      <c r="B24" s="1619" t="s">
        <v>380</v>
      </c>
      <c r="C24" s="1619"/>
      <c r="D24" s="1619"/>
      <c r="E24" s="1619"/>
      <c r="F24" s="1619"/>
      <c r="G24" s="1619"/>
      <c r="H24" s="1619"/>
      <c r="I24" s="1619"/>
      <c r="J24" s="1619"/>
    </row>
    <row r="25" spans="1:18" ht="13.5" thickBot="1" x14ac:dyDescent="0.25">
      <c r="A25" s="1620" t="s">
        <v>402</v>
      </c>
      <c r="B25" s="1621"/>
      <c r="C25" s="1621"/>
      <c r="D25" s="1621"/>
      <c r="E25" s="1621"/>
      <c r="F25" s="1621"/>
      <c r="G25" s="1621"/>
      <c r="H25" s="1621"/>
      <c r="I25" s="1621"/>
      <c r="J25" s="1622"/>
    </row>
    <row r="26" spans="1:18" ht="38.25" customHeight="1" thickBot="1" x14ac:dyDescent="0.25">
      <c r="A26" s="397" t="s">
        <v>403</v>
      </c>
      <c r="B26" s="395" t="s">
        <v>434</v>
      </c>
      <c r="C26" s="395" t="s">
        <v>397</v>
      </c>
      <c r="D26" s="395" t="s">
        <v>404</v>
      </c>
      <c r="E26" s="396" t="s">
        <v>405</v>
      </c>
      <c r="F26" s="396" t="s">
        <v>406</v>
      </c>
      <c r="G26" s="396" t="s">
        <v>407</v>
      </c>
      <c r="H26" s="116" t="s">
        <v>21</v>
      </c>
      <c r="I26" s="116" t="s">
        <v>22</v>
      </c>
      <c r="J26" s="116" t="s">
        <v>23</v>
      </c>
    </row>
    <row r="27" spans="1:18" s="11" customFormat="1" ht="150.75" customHeight="1" thickBot="1" x14ac:dyDescent="0.25">
      <c r="A27" s="117">
        <v>2012</v>
      </c>
      <c r="B27" s="118" t="s">
        <v>435</v>
      </c>
      <c r="C27" s="119">
        <v>0.95</v>
      </c>
      <c r="D27" s="126">
        <v>0.94</v>
      </c>
      <c r="E27" s="202">
        <v>0.98947368421052628</v>
      </c>
      <c r="F27" s="167" t="s">
        <v>436</v>
      </c>
      <c r="G27" s="167" t="s">
        <v>437</v>
      </c>
      <c r="H27" s="120" t="s">
        <v>39</v>
      </c>
      <c r="I27" s="120" t="s">
        <v>40</v>
      </c>
      <c r="J27" s="121"/>
      <c r="K27" s="1297"/>
      <c r="L27" s="1297"/>
      <c r="M27" s="1297"/>
      <c r="N27" s="1297"/>
      <c r="O27" s="1297"/>
      <c r="P27" s="1297"/>
      <c r="Q27" s="1297"/>
      <c r="R27" s="1297"/>
    </row>
    <row r="28" spans="1:18" ht="41.25" customHeight="1" x14ac:dyDescent="0.2">
      <c r="A28" s="1686">
        <v>2013</v>
      </c>
      <c r="B28" s="122" t="s">
        <v>172</v>
      </c>
      <c r="C28" s="206">
        <v>0.95</v>
      </c>
      <c r="D28" s="1298">
        <v>0.96231155778894473</v>
      </c>
      <c r="E28" s="207">
        <v>1.0129595345146787</v>
      </c>
      <c r="F28" s="1695" t="s">
        <v>438</v>
      </c>
      <c r="G28" s="1695" t="s">
        <v>439</v>
      </c>
      <c r="H28" s="1675" t="s">
        <v>39</v>
      </c>
      <c r="I28" s="1675" t="s">
        <v>40</v>
      </c>
      <c r="J28" s="1683"/>
    </row>
    <row r="29" spans="1:18" ht="41.25" customHeight="1" x14ac:dyDescent="0.2">
      <c r="A29" s="1687"/>
      <c r="B29" s="23" t="s">
        <v>432</v>
      </c>
      <c r="C29" s="201">
        <v>0.95</v>
      </c>
      <c r="D29" s="750">
        <v>0.96984924623115576</v>
      </c>
      <c r="E29" s="205">
        <v>1.0208939434012165</v>
      </c>
      <c r="F29" s="1696"/>
      <c r="G29" s="1696"/>
      <c r="H29" s="1676"/>
      <c r="I29" s="1676"/>
      <c r="J29" s="1684"/>
    </row>
    <row r="30" spans="1:18" ht="41.25" customHeight="1" x14ac:dyDescent="0.2">
      <c r="A30" s="1687"/>
      <c r="B30" s="23" t="s">
        <v>174</v>
      </c>
      <c r="C30" s="201">
        <v>0.95</v>
      </c>
      <c r="D30" s="750">
        <v>0.98241206030150752</v>
      </c>
      <c r="E30" s="205">
        <v>1.0341179582121132</v>
      </c>
      <c r="F30" s="1696"/>
      <c r="G30" s="1696"/>
      <c r="H30" s="1676"/>
      <c r="I30" s="1676"/>
      <c r="J30" s="1684"/>
    </row>
    <row r="31" spans="1:18" ht="85.5" customHeight="1" thickBot="1" x14ac:dyDescent="0.25">
      <c r="A31" s="1694"/>
      <c r="B31" s="124" t="s">
        <v>175</v>
      </c>
      <c r="C31" s="208">
        <v>0.95</v>
      </c>
      <c r="D31" s="1299">
        <v>0.96733668341708545</v>
      </c>
      <c r="E31" s="209">
        <v>1.0182491404390375</v>
      </c>
      <c r="F31" s="1697"/>
      <c r="G31" s="1697"/>
      <c r="H31" s="1677"/>
      <c r="I31" s="1677"/>
      <c r="J31" s="1698"/>
    </row>
    <row r="32" spans="1:18" ht="54.75" customHeight="1" x14ac:dyDescent="0.2">
      <c r="A32" s="1699">
        <v>2014</v>
      </c>
      <c r="B32" s="122" t="s">
        <v>172</v>
      </c>
      <c r="C32" s="206">
        <v>0.95</v>
      </c>
      <c r="D32" s="1298">
        <v>0.94897959183673475</v>
      </c>
      <c r="E32" s="207">
        <v>0.99892588614393141</v>
      </c>
      <c r="F32" s="1695" t="s">
        <v>440</v>
      </c>
      <c r="G32" s="1695" t="s">
        <v>441</v>
      </c>
      <c r="H32" s="1675" t="s">
        <v>39</v>
      </c>
      <c r="I32" s="1675" t="s">
        <v>40</v>
      </c>
      <c r="J32" s="1683"/>
    </row>
    <row r="33" spans="1:12" ht="47.25" customHeight="1" x14ac:dyDescent="0.2">
      <c r="A33" s="1700"/>
      <c r="B33" s="23" t="s">
        <v>432</v>
      </c>
      <c r="C33" s="201">
        <v>0.95</v>
      </c>
      <c r="D33" s="750">
        <v>0.96938775510204078</v>
      </c>
      <c r="E33" s="205">
        <v>1.0204081632653061</v>
      </c>
      <c r="F33" s="1696"/>
      <c r="G33" s="1696"/>
      <c r="H33" s="1676"/>
      <c r="I33" s="1676"/>
      <c r="J33" s="1684"/>
    </row>
    <row r="34" spans="1:12" ht="80.25" customHeight="1" x14ac:dyDescent="0.2">
      <c r="A34" s="1700"/>
      <c r="B34" s="23" t="s">
        <v>174</v>
      </c>
      <c r="C34" s="201">
        <v>0.95</v>
      </c>
      <c r="D34" s="750">
        <v>0.96598639455782309</v>
      </c>
      <c r="E34" s="205">
        <v>1.016827783745077</v>
      </c>
      <c r="F34" s="1696"/>
      <c r="G34" s="1696"/>
      <c r="H34" s="1676"/>
      <c r="I34" s="1676"/>
      <c r="J34" s="1684"/>
    </row>
    <row r="35" spans="1:12" ht="77.25" customHeight="1" thickBot="1" x14ac:dyDescent="0.25">
      <c r="A35" s="1701"/>
      <c r="B35" s="124" t="s">
        <v>175</v>
      </c>
      <c r="C35" s="208">
        <v>0.95</v>
      </c>
      <c r="D35" s="1299">
        <v>0.9625850340136054</v>
      </c>
      <c r="E35" s="209">
        <v>1.0132474042248478</v>
      </c>
      <c r="F35" s="1697"/>
      <c r="G35" s="1697"/>
      <c r="H35" s="1677"/>
      <c r="I35" s="1677"/>
      <c r="J35" s="1698"/>
    </row>
    <row r="36" spans="1:12" ht="45" customHeight="1" x14ac:dyDescent="0.2">
      <c r="A36" s="1686">
        <v>2015</v>
      </c>
      <c r="B36" s="122" t="s">
        <v>172</v>
      </c>
      <c r="C36" s="123">
        <v>0.95</v>
      </c>
      <c r="D36" s="1298">
        <v>0.97049180327868856</v>
      </c>
      <c r="E36" s="203">
        <v>1.0215703192407248</v>
      </c>
      <c r="F36" s="1695" t="s">
        <v>442</v>
      </c>
      <c r="G36" s="1695" t="s">
        <v>443</v>
      </c>
      <c r="H36" s="1675" t="s">
        <v>39</v>
      </c>
      <c r="I36" s="1675" t="s">
        <v>40</v>
      </c>
      <c r="J36" s="1683"/>
      <c r="K36" s="166"/>
    </row>
    <row r="37" spans="1:12" ht="45" customHeight="1" x14ac:dyDescent="0.2">
      <c r="A37" s="1687"/>
      <c r="B37" s="23" t="s">
        <v>432</v>
      </c>
      <c r="C37" s="25">
        <v>0.95</v>
      </c>
      <c r="D37" s="750">
        <v>0.9770491803278688</v>
      </c>
      <c r="E37" s="204">
        <v>1.0284728213977568</v>
      </c>
      <c r="F37" s="1696"/>
      <c r="G37" s="1696"/>
      <c r="H37" s="1676"/>
      <c r="I37" s="1676"/>
      <c r="J37" s="1684"/>
    </row>
    <row r="38" spans="1:12" ht="45" customHeight="1" x14ac:dyDescent="0.2">
      <c r="A38" s="1687"/>
      <c r="B38" s="23" t="s">
        <v>174</v>
      </c>
      <c r="C38" s="25">
        <v>0.95</v>
      </c>
      <c r="D38" s="750">
        <v>0.97049180327868856</v>
      </c>
      <c r="E38" s="204">
        <v>1.0215703192407248</v>
      </c>
      <c r="F38" s="1696"/>
      <c r="G38" s="1696"/>
      <c r="H38" s="1676"/>
      <c r="I38" s="1676"/>
      <c r="J38" s="1684"/>
    </row>
    <row r="39" spans="1:12" ht="45" customHeight="1" thickBot="1" x14ac:dyDescent="0.25">
      <c r="A39" s="1687"/>
      <c r="B39" s="402" t="s">
        <v>175</v>
      </c>
      <c r="C39" s="218">
        <v>0.95</v>
      </c>
      <c r="D39" s="1300">
        <v>0.97049180327868856</v>
      </c>
      <c r="E39" s="403">
        <v>1.0215703192407248</v>
      </c>
      <c r="F39" s="1696"/>
      <c r="G39" s="1696"/>
      <c r="H39" s="1676"/>
      <c r="I39" s="1676"/>
      <c r="J39" s="1684"/>
    </row>
    <row r="40" spans="1:12" ht="80.099999999999994" customHeight="1" x14ac:dyDescent="0.2">
      <c r="A40" s="1686">
        <v>2016</v>
      </c>
      <c r="B40" s="122" t="s">
        <v>172</v>
      </c>
      <c r="C40" s="123">
        <v>0.95</v>
      </c>
      <c r="D40" s="1298">
        <v>0.95161290322580649</v>
      </c>
      <c r="E40" s="207">
        <v>1.0016977928692701</v>
      </c>
      <c r="F40" s="1695" t="s">
        <v>444</v>
      </c>
      <c r="G40" s="1695" t="s">
        <v>445</v>
      </c>
      <c r="H40" s="1675" t="s">
        <v>39</v>
      </c>
      <c r="I40" s="1675" t="s">
        <v>40</v>
      </c>
      <c r="J40" s="1683"/>
      <c r="K40" s="166"/>
      <c r="L40" s="166"/>
    </row>
    <row r="41" spans="1:12" ht="80.099999999999994" customHeight="1" x14ac:dyDescent="0.2">
      <c r="A41" s="1687"/>
      <c r="B41" s="23" t="s">
        <v>432</v>
      </c>
      <c r="C41" s="25">
        <v>0.95</v>
      </c>
      <c r="D41" s="750">
        <v>0.967741935483871</v>
      </c>
      <c r="E41" s="205">
        <v>1.0186757215619695</v>
      </c>
      <c r="F41" s="1696"/>
      <c r="G41" s="1696"/>
      <c r="H41" s="1676"/>
      <c r="I41" s="1676"/>
      <c r="J41" s="1684"/>
    </row>
    <row r="42" spans="1:12" ht="80.099999999999994" customHeight="1" x14ac:dyDescent="0.2">
      <c r="A42" s="1687"/>
      <c r="B42" s="23" t="s">
        <v>174</v>
      </c>
      <c r="C42" s="25">
        <v>0.95</v>
      </c>
      <c r="D42" s="750">
        <v>0.967741935483871</v>
      </c>
      <c r="E42" s="205">
        <v>1.0186757215619695</v>
      </c>
      <c r="F42" s="1696"/>
      <c r="G42" s="1696"/>
      <c r="H42" s="1676"/>
      <c r="I42" s="1676"/>
      <c r="J42" s="1684"/>
      <c r="L42" s="404"/>
    </row>
    <row r="43" spans="1:12" ht="80.099999999999994" customHeight="1" thickBot="1" x14ac:dyDescent="0.25">
      <c r="A43" s="1694"/>
      <c r="B43" s="124" t="s">
        <v>175</v>
      </c>
      <c r="C43" s="125">
        <v>0.95</v>
      </c>
      <c r="D43" s="1299">
        <v>0.93548387096774188</v>
      </c>
      <c r="E43" s="209">
        <v>0.98471986417657043</v>
      </c>
      <c r="F43" s="1697"/>
      <c r="G43" s="1697"/>
      <c r="H43" s="1677"/>
      <c r="I43" s="1677"/>
      <c r="J43" s="1698"/>
    </row>
    <row r="44" spans="1:12" ht="42.95" customHeight="1" thickBot="1" x14ac:dyDescent="0.25">
      <c r="A44" s="1686">
        <v>2017</v>
      </c>
      <c r="B44" s="122" t="s">
        <v>172</v>
      </c>
      <c r="C44" s="123">
        <v>0.95</v>
      </c>
      <c r="D44" s="1298">
        <v>0.93125000000000002</v>
      </c>
      <c r="E44" s="202">
        <f>D44/C44</f>
        <v>0.98026315789473695</v>
      </c>
      <c r="F44" s="1672" t="s">
        <v>446</v>
      </c>
      <c r="G44" s="1672" t="s">
        <v>445</v>
      </c>
      <c r="H44" s="1675" t="s">
        <v>39</v>
      </c>
      <c r="I44" s="1675" t="s">
        <v>40</v>
      </c>
      <c r="J44" s="1683"/>
    </row>
    <row r="45" spans="1:12" ht="42.95" customHeight="1" thickBot="1" x14ac:dyDescent="0.25">
      <c r="A45" s="1687"/>
      <c r="B45" s="23" t="s">
        <v>432</v>
      </c>
      <c r="C45" s="25">
        <v>0.95</v>
      </c>
      <c r="D45" s="750">
        <v>0.92500000000000004</v>
      </c>
      <c r="E45" s="202">
        <f>D45/C45</f>
        <v>0.97368421052631593</v>
      </c>
      <c r="F45" s="1673"/>
      <c r="G45" s="1673"/>
      <c r="H45" s="1676"/>
      <c r="I45" s="1676"/>
      <c r="J45" s="1684"/>
    </row>
    <row r="46" spans="1:12" ht="42.95" customHeight="1" thickBot="1" x14ac:dyDescent="0.25">
      <c r="A46" s="1687"/>
      <c r="B46" s="23" t="s">
        <v>174</v>
      </c>
      <c r="C46" s="25">
        <v>0.95</v>
      </c>
      <c r="D46" s="750">
        <v>0.95</v>
      </c>
      <c r="E46" s="202">
        <f>D46/C46</f>
        <v>1</v>
      </c>
      <c r="F46" s="1673"/>
      <c r="G46" s="1673"/>
      <c r="H46" s="1676"/>
      <c r="I46" s="1676"/>
      <c r="J46" s="1684"/>
    </row>
    <row r="47" spans="1:12" ht="42.95" customHeight="1" x14ac:dyDescent="0.2">
      <c r="A47" s="1687"/>
      <c r="B47" s="402" t="s">
        <v>175</v>
      </c>
      <c r="C47" s="218">
        <v>0.95</v>
      </c>
      <c r="D47" s="1301">
        <v>0.875</v>
      </c>
      <c r="E47" s="800">
        <f>D47/C47</f>
        <v>0.92105263157894746</v>
      </c>
      <c r="F47" s="1673"/>
      <c r="G47" s="1673"/>
      <c r="H47" s="1676"/>
      <c r="I47" s="1676"/>
      <c r="J47" s="1684"/>
    </row>
    <row r="48" spans="1:12" ht="55.5" customHeight="1" x14ac:dyDescent="0.2">
      <c r="A48" s="1691">
        <v>2018</v>
      </c>
      <c r="B48" s="1302" t="s">
        <v>172</v>
      </c>
      <c r="C48" s="643">
        <v>0.95</v>
      </c>
      <c r="D48" s="634">
        <v>0.96299999999999997</v>
      </c>
      <c r="E48" s="643">
        <v>1.014</v>
      </c>
      <c r="F48" s="1678" t="s">
        <v>447</v>
      </c>
      <c r="G48" s="1678" t="s">
        <v>448</v>
      </c>
      <c r="H48" s="1678" t="s">
        <v>40</v>
      </c>
      <c r="I48" s="1678" t="s">
        <v>40</v>
      </c>
      <c r="J48" s="1688"/>
    </row>
    <row r="49" spans="1:108" ht="45.75" customHeight="1" x14ac:dyDescent="0.2">
      <c r="A49" s="1692"/>
      <c r="B49" s="1303" t="s">
        <v>432</v>
      </c>
      <c r="C49" s="643">
        <v>0.95</v>
      </c>
      <c r="D49" s="634">
        <v>0.97099999999999997</v>
      </c>
      <c r="E49" s="654">
        <v>1.022</v>
      </c>
      <c r="F49" s="1668"/>
      <c r="G49" s="1668"/>
      <c r="H49" s="1668"/>
      <c r="I49" s="1668"/>
      <c r="J49" s="1689"/>
    </row>
    <row r="50" spans="1:108" ht="54" customHeight="1" x14ac:dyDescent="0.2">
      <c r="A50" s="1692"/>
      <c r="B50" s="1302" t="s">
        <v>174</v>
      </c>
      <c r="C50" s="643">
        <v>0.95</v>
      </c>
      <c r="D50" s="799">
        <v>0.97499999999999998</v>
      </c>
      <c r="E50" s="643">
        <v>1.026</v>
      </c>
      <c r="F50" s="1668"/>
      <c r="G50" s="1668"/>
      <c r="H50" s="1668"/>
      <c r="I50" s="1668"/>
      <c r="J50" s="1689"/>
    </row>
    <row r="51" spans="1:108" ht="59.25" customHeight="1" thickBot="1" x14ac:dyDescent="0.25">
      <c r="A51" s="1693"/>
      <c r="B51" s="1302" t="s">
        <v>175</v>
      </c>
      <c r="C51" s="643">
        <v>0.95</v>
      </c>
      <c r="D51" s="801">
        <v>0.97499999999999998</v>
      </c>
      <c r="E51" s="654">
        <v>1.026</v>
      </c>
      <c r="F51" s="1679"/>
      <c r="G51" s="1679"/>
      <c r="H51" s="1679"/>
      <c r="I51" s="1679"/>
      <c r="J51" s="1690"/>
    </row>
    <row r="52" spans="1:108" ht="42.95" customHeight="1" thickBot="1" x14ac:dyDescent="0.25">
      <c r="A52" s="1680">
        <v>2019</v>
      </c>
      <c r="B52" s="122" t="s">
        <v>172</v>
      </c>
      <c r="C52" s="123">
        <v>0.96</v>
      </c>
      <c r="D52" s="1298">
        <v>0.94893617021276599</v>
      </c>
      <c r="E52" s="202">
        <f t="shared" ref="E52:E63" si="0">D52/C52</f>
        <v>0.98847517730496459</v>
      </c>
      <c r="F52" s="1672" t="s">
        <v>449</v>
      </c>
      <c r="G52" s="1672" t="s">
        <v>450</v>
      </c>
      <c r="H52" s="1675" t="s">
        <v>39</v>
      </c>
      <c r="I52" s="1675" t="s">
        <v>40</v>
      </c>
      <c r="J52" s="1667"/>
    </row>
    <row r="53" spans="1:108" ht="42.95" customHeight="1" thickBot="1" x14ac:dyDescent="0.25">
      <c r="A53" s="1681"/>
      <c r="B53" s="23" t="s">
        <v>451</v>
      </c>
      <c r="C53" s="25">
        <v>0.96</v>
      </c>
      <c r="D53" s="750">
        <v>0.94893617021276599</v>
      </c>
      <c r="E53" s="202">
        <f t="shared" si="0"/>
        <v>0.98847517730496459</v>
      </c>
      <c r="F53" s="1673"/>
      <c r="G53" s="1673"/>
      <c r="H53" s="1676"/>
      <c r="I53" s="1676"/>
      <c r="J53" s="1668"/>
    </row>
    <row r="54" spans="1:108" ht="42.95" customHeight="1" thickBot="1" x14ac:dyDescent="0.25">
      <c r="A54" s="1681"/>
      <c r="B54" s="23" t="s">
        <v>174</v>
      </c>
      <c r="C54" s="25">
        <v>0.96</v>
      </c>
      <c r="D54" s="750">
        <v>0.95744680851063835</v>
      </c>
      <c r="E54" s="202">
        <f t="shared" si="0"/>
        <v>0.99734042553191493</v>
      </c>
      <c r="F54" s="1673"/>
      <c r="G54" s="1673"/>
      <c r="H54" s="1676"/>
      <c r="I54" s="1676"/>
      <c r="J54" s="1668"/>
    </row>
    <row r="55" spans="1:108" ht="42.95" customHeight="1" thickBot="1" x14ac:dyDescent="0.25">
      <c r="A55" s="1682"/>
      <c r="B55" s="402" t="s">
        <v>175</v>
      </c>
      <c r="C55" s="218">
        <v>0.96</v>
      </c>
      <c r="D55" s="1300">
        <v>0.94042553191489364</v>
      </c>
      <c r="E55" s="800">
        <f t="shared" si="0"/>
        <v>0.97960992907801425</v>
      </c>
      <c r="F55" s="1674"/>
      <c r="G55" s="1674"/>
      <c r="H55" s="1677"/>
      <c r="I55" s="1677"/>
      <c r="J55" s="1685"/>
    </row>
    <row r="56" spans="1:108" s="316" customFormat="1" ht="42.95" customHeight="1" thickBot="1" x14ac:dyDescent="0.25">
      <c r="A56" s="1680">
        <v>2020</v>
      </c>
      <c r="B56" s="122" t="s">
        <v>172</v>
      </c>
      <c r="C56" s="123">
        <v>0.96</v>
      </c>
      <c r="D56" s="1298">
        <v>0.97199999999999998</v>
      </c>
      <c r="E56" s="202">
        <f t="shared" si="0"/>
        <v>1.0125</v>
      </c>
      <c r="F56" s="1672" t="s">
        <v>452</v>
      </c>
      <c r="G56" s="1672" t="s">
        <v>453</v>
      </c>
      <c r="H56" s="1675" t="s">
        <v>39</v>
      </c>
      <c r="I56" s="1675" t="s">
        <v>40</v>
      </c>
      <c r="J56" s="1667"/>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row>
    <row r="57" spans="1:108" s="316" customFormat="1" ht="42.95" customHeight="1" thickBot="1" x14ac:dyDescent="0.25">
      <c r="A57" s="1681"/>
      <c r="B57" s="23" t="s">
        <v>451</v>
      </c>
      <c r="C57" s="25">
        <v>0.96</v>
      </c>
      <c r="D57" s="750">
        <v>0.97199999999999998</v>
      </c>
      <c r="E57" s="202">
        <f t="shared" si="0"/>
        <v>1.0125</v>
      </c>
      <c r="F57" s="1673"/>
      <c r="G57" s="1673"/>
      <c r="H57" s="1676"/>
      <c r="I57" s="1676"/>
      <c r="J57" s="1668"/>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c r="BR57"/>
      <c r="BS57"/>
      <c r="BT57"/>
      <c r="BU57"/>
      <c r="BV57"/>
      <c r="BW57"/>
      <c r="BX57"/>
      <c r="BY57"/>
      <c r="BZ57"/>
      <c r="CA57"/>
      <c r="CB57"/>
      <c r="CC57"/>
      <c r="CD57"/>
      <c r="CE57"/>
      <c r="CF57"/>
      <c r="CG57"/>
      <c r="CH57"/>
      <c r="CI57"/>
      <c r="CJ57"/>
      <c r="CK57"/>
      <c r="CL57"/>
      <c r="CM57"/>
      <c r="CN57"/>
      <c r="CO57"/>
      <c r="CP57"/>
      <c r="CQ57"/>
      <c r="CR57"/>
      <c r="CS57"/>
      <c r="CT57"/>
      <c r="CU57"/>
      <c r="CV57"/>
      <c r="CW57"/>
      <c r="CX57"/>
      <c r="CY57"/>
      <c r="CZ57"/>
      <c r="DA57"/>
      <c r="DB57"/>
      <c r="DC57"/>
      <c r="DD57"/>
    </row>
    <row r="58" spans="1:108" s="316" customFormat="1" ht="42.95" customHeight="1" thickBot="1" x14ac:dyDescent="0.25">
      <c r="A58" s="1681"/>
      <c r="B58" s="23" t="s">
        <v>174</v>
      </c>
      <c r="C58" s="25">
        <v>0.96</v>
      </c>
      <c r="D58" s="750">
        <v>0.97899999999999998</v>
      </c>
      <c r="E58" s="202">
        <f t="shared" si="0"/>
        <v>1.0197916666666667</v>
      </c>
      <c r="F58" s="1673"/>
      <c r="G58" s="1673"/>
      <c r="H58" s="1676"/>
      <c r="I58" s="1676"/>
      <c r="J58" s="166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row>
    <row r="59" spans="1:108" s="316" customFormat="1" ht="42.95" customHeight="1" thickBot="1" x14ac:dyDescent="0.25">
      <c r="A59" s="1682"/>
      <c r="B59" s="124" t="s">
        <v>175</v>
      </c>
      <c r="C59" s="125">
        <v>0.96</v>
      </c>
      <c r="D59" s="1299">
        <v>0.96899999999999997</v>
      </c>
      <c r="E59" s="202">
        <f t="shared" si="0"/>
        <v>1.0093749999999999</v>
      </c>
      <c r="F59" s="1674"/>
      <c r="G59" s="1674"/>
      <c r="H59" s="1677"/>
      <c r="I59" s="1677"/>
      <c r="J59" s="1668"/>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c r="BR59"/>
      <c r="BS59"/>
      <c r="BT59"/>
      <c r="BU59"/>
      <c r="BV59"/>
      <c r="BW59"/>
      <c r="BX59"/>
      <c r="BY59"/>
      <c r="BZ59"/>
      <c r="CA59"/>
      <c r="CB59"/>
      <c r="CC59"/>
      <c r="CD59"/>
      <c r="CE59"/>
      <c r="CF59"/>
      <c r="CG59"/>
      <c r="CH59"/>
      <c r="CI59"/>
      <c r="CJ59"/>
      <c r="CK59"/>
      <c r="CL59"/>
      <c r="CM59"/>
      <c r="CN59"/>
      <c r="CO59"/>
      <c r="CP59"/>
      <c r="CQ59"/>
      <c r="CR59"/>
      <c r="CS59"/>
      <c r="CT59"/>
      <c r="CU59"/>
      <c r="CV59"/>
      <c r="CW59"/>
      <c r="CX59"/>
      <c r="CY59"/>
      <c r="CZ59"/>
      <c r="DA59"/>
      <c r="DB59"/>
      <c r="DC59"/>
      <c r="DD59"/>
    </row>
    <row r="60" spans="1:108" ht="42.95" customHeight="1" thickBot="1" x14ac:dyDescent="0.25">
      <c r="A60" s="1669">
        <v>2021</v>
      </c>
      <c r="B60" s="122" t="s">
        <v>172</v>
      </c>
      <c r="C60" s="123">
        <v>0.96</v>
      </c>
      <c r="D60" s="1112">
        <v>0.97014925373134331</v>
      </c>
      <c r="E60" s="202">
        <f t="shared" si="0"/>
        <v>1.0105721393034826</v>
      </c>
      <c r="F60" s="1672" t="s">
        <v>454</v>
      </c>
      <c r="G60" s="1672" t="s">
        <v>455</v>
      </c>
      <c r="H60" s="1675" t="s">
        <v>39</v>
      </c>
      <c r="I60" s="1675" t="s">
        <v>40</v>
      </c>
      <c r="J60" s="1678"/>
    </row>
    <row r="61" spans="1:108" ht="42.95" customHeight="1" thickBot="1" x14ac:dyDescent="0.25">
      <c r="A61" s="1670"/>
      <c r="B61" s="23" t="s">
        <v>451</v>
      </c>
      <c r="C61" s="25">
        <v>0.96</v>
      </c>
      <c r="D61" s="1113">
        <v>0.96268656716417911</v>
      </c>
      <c r="E61" s="202">
        <f t="shared" si="0"/>
        <v>1.0027985074626866</v>
      </c>
      <c r="F61" s="1673"/>
      <c r="G61" s="1673"/>
      <c r="H61" s="1676"/>
      <c r="I61" s="1676"/>
      <c r="J61" s="1668"/>
    </row>
    <row r="62" spans="1:108" ht="42.95" customHeight="1" thickBot="1" x14ac:dyDescent="0.25">
      <c r="A62" s="1670"/>
      <c r="B62" s="23" t="s">
        <v>174</v>
      </c>
      <c r="C62" s="25">
        <v>0.96</v>
      </c>
      <c r="D62" s="1113">
        <v>0.9925373134328358</v>
      </c>
      <c r="E62" s="202">
        <f t="shared" si="0"/>
        <v>1.0338930348258706</v>
      </c>
      <c r="F62" s="1673"/>
      <c r="G62" s="1673"/>
      <c r="H62" s="1676"/>
      <c r="I62" s="1676"/>
      <c r="J62" s="1668"/>
    </row>
    <row r="63" spans="1:108" ht="42.95" customHeight="1" thickBot="1" x14ac:dyDescent="0.25">
      <c r="A63" s="1671"/>
      <c r="B63" s="124" t="s">
        <v>175</v>
      </c>
      <c r="C63" s="125">
        <v>0.96</v>
      </c>
      <c r="D63" s="1114">
        <v>0.97761194029850751</v>
      </c>
      <c r="E63" s="202">
        <f t="shared" si="0"/>
        <v>1.0183457711442787</v>
      </c>
      <c r="F63" s="1674"/>
      <c r="G63" s="1674"/>
      <c r="H63" s="1677"/>
      <c r="I63" s="1677"/>
      <c r="J63" s="1679"/>
    </row>
    <row r="64" spans="1:108" ht="19.5" customHeight="1" x14ac:dyDescent="0.2">
      <c r="A64" s="1304"/>
      <c r="B64" s="1111"/>
      <c r="C64" s="1100"/>
      <c r="D64" s="1296"/>
      <c r="E64" s="1108"/>
      <c r="F64" s="276"/>
      <c r="G64" s="276"/>
      <c r="H64" s="1109"/>
      <c r="I64" s="1109"/>
      <c r="J64" s="31"/>
    </row>
    <row r="65" spans="1:10" x14ac:dyDescent="0.2">
      <c r="A65" s="10"/>
      <c r="B65" s="10"/>
      <c r="C65" s="10"/>
      <c r="D65" s="1305"/>
      <c r="E65" s="10"/>
      <c r="F65" s="10"/>
      <c r="G65" s="10"/>
      <c r="H65" s="10"/>
      <c r="I65" s="10"/>
      <c r="J65" s="10"/>
    </row>
    <row r="66" spans="1:10" x14ac:dyDescent="0.2">
      <c r="A66" s="10"/>
      <c r="B66" s="10"/>
      <c r="C66" s="10"/>
      <c r="D66" s="10"/>
      <c r="E66" s="10"/>
      <c r="F66" s="10"/>
      <c r="G66" s="10"/>
      <c r="H66" s="10"/>
      <c r="I66" s="10"/>
      <c r="J66" s="10"/>
    </row>
    <row r="67" spans="1:10" x14ac:dyDescent="0.2">
      <c r="A67" s="10"/>
      <c r="B67" s="10"/>
      <c r="C67" s="10"/>
      <c r="D67" s="10"/>
      <c r="E67" s="10"/>
      <c r="F67" s="10"/>
      <c r="G67" s="10"/>
      <c r="H67" s="10"/>
      <c r="I67" s="10"/>
      <c r="J67" s="10"/>
    </row>
    <row r="68" spans="1:10" x14ac:dyDescent="0.2">
      <c r="A68" s="10"/>
      <c r="B68" s="10"/>
      <c r="C68" s="10"/>
      <c r="D68" s="10"/>
      <c r="E68" s="10"/>
      <c r="F68" s="10"/>
      <c r="G68" s="10"/>
      <c r="H68" s="10"/>
      <c r="I68" s="10"/>
      <c r="J68" s="10"/>
    </row>
    <row r="69" spans="1:10" x14ac:dyDescent="0.2">
      <c r="A69" s="10"/>
      <c r="B69" s="10"/>
      <c r="C69" s="10"/>
      <c r="D69" s="10"/>
      <c r="E69" s="10"/>
      <c r="F69" s="10"/>
      <c r="G69" s="10"/>
      <c r="H69" s="10"/>
      <c r="I69" s="10"/>
      <c r="J69" s="10"/>
    </row>
    <row r="70" spans="1:10" x14ac:dyDescent="0.2">
      <c r="A70" s="10"/>
      <c r="B70" s="10"/>
      <c r="C70" s="10"/>
      <c r="D70" s="10"/>
      <c r="E70" s="10"/>
      <c r="F70" s="10"/>
      <c r="G70" s="10"/>
      <c r="H70" s="10"/>
      <c r="I70" s="10"/>
      <c r="J70" s="10"/>
    </row>
    <row r="71" spans="1:10" x14ac:dyDescent="0.2">
      <c r="A71" s="10"/>
      <c r="B71" s="10"/>
      <c r="C71" s="10"/>
      <c r="D71" s="10"/>
      <c r="E71" s="10"/>
      <c r="F71" s="10"/>
      <c r="G71" s="10"/>
      <c r="H71" s="10"/>
      <c r="I71" s="10"/>
      <c r="J71" s="10"/>
    </row>
    <row r="72" spans="1:10" x14ac:dyDescent="0.2">
      <c r="A72" s="10"/>
      <c r="B72" s="10"/>
      <c r="C72" s="10"/>
      <c r="D72" s="10"/>
      <c r="E72" s="10"/>
      <c r="F72" s="10"/>
      <c r="G72" s="10"/>
      <c r="H72" s="10"/>
      <c r="I72" s="10"/>
      <c r="J72" s="10"/>
    </row>
    <row r="73" spans="1:10" x14ac:dyDescent="0.2">
      <c r="A73" s="10"/>
      <c r="B73" s="10"/>
      <c r="C73" s="10"/>
      <c r="D73" s="10"/>
      <c r="E73" s="10"/>
      <c r="F73" s="10"/>
      <c r="G73" s="10"/>
      <c r="H73" s="10"/>
      <c r="I73" s="10"/>
      <c r="J73" s="10"/>
    </row>
    <row r="74" spans="1:10" x14ac:dyDescent="0.2">
      <c r="A74" s="10"/>
      <c r="B74" s="10"/>
      <c r="C74" s="10"/>
      <c r="D74" s="10"/>
      <c r="E74" s="10"/>
      <c r="F74" s="10"/>
      <c r="G74" s="10"/>
      <c r="H74" s="10"/>
      <c r="I74" s="10"/>
      <c r="J74" s="10"/>
    </row>
    <row r="75" spans="1:10" x14ac:dyDescent="0.2">
      <c r="A75" s="10"/>
      <c r="B75" s="10"/>
      <c r="C75" s="10"/>
      <c r="D75" s="10"/>
      <c r="E75" s="10"/>
      <c r="F75" s="10"/>
      <c r="G75" s="10"/>
      <c r="H75" s="10"/>
      <c r="I75" s="10"/>
      <c r="J75" s="10"/>
    </row>
    <row r="76" spans="1:10" x14ac:dyDescent="0.2">
      <c r="A76" s="10"/>
      <c r="B76" s="10"/>
      <c r="C76" s="10"/>
      <c r="D76" s="10"/>
      <c r="E76" s="10"/>
      <c r="F76" s="10"/>
      <c r="G76" s="10"/>
      <c r="H76" s="10"/>
      <c r="I76" s="10"/>
      <c r="J76" s="10"/>
    </row>
    <row r="77" spans="1:10" x14ac:dyDescent="0.2">
      <c r="A77" s="10"/>
      <c r="B77" s="10"/>
      <c r="C77" s="10"/>
      <c r="D77" s="10"/>
      <c r="E77" s="10"/>
      <c r="F77" s="10"/>
      <c r="G77" s="10"/>
      <c r="H77" s="10"/>
      <c r="I77" s="10"/>
      <c r="J77" s="10"/>
    </row>
    <row r="78" spans="1:10" x14ac:dyDescent="0.2">
      <c r="A78" s="10"/>
      <c r="B78" s="10"/>
      <c r="C78" s="10"/>
      <c r="D78" s="10"/>
      <c r="E78" s="10"/>
      <c r="F78" s="10"/>
      <c r="G78" s="10"/>
      <c r="H78" s="10"/>
      <c r="I78" s="10"/>
      <c r="J78" s="10"/>
    </row>
    <row r="79" spans="1:10" x14ac:dyDescent="0.2">
      <c r="A79" s="10"/>
      <c r="B79" s="10"/>
      <c r="C79" s="10"/>
      <c r="D79" s="10"/>
      <c r="E79" s="10"/>
      <c r="F79" s="10"/>
      <c r="G79" s="10"/>
      <c r="H79" s="10"/>
      <c r="I79" s="10"/>
      <c r="J79" s="10"/>
    </row>
    <row r="80" spans="1:10" x14ac:dyDescent="0.2">
      <c r="A80" s="10"/>
      <c r="B80" s="10"/>
      <c r="C80" s="10"/>
      <c r="D80" s="10"/>
      <c r="E80" s="10"/>
      <c r="F80" s="10"/>
      <c r="G80" s="10"/>
      <c r="H80" s="10"/>
      <c r="I80" s="10"/>
      <c r="J80" s="10"/>
    </row>
    <row r="81" spans="1:10" x14ac:dyDescent="0.2">
      <c r="A81" s="10"/>
      <c r="B81" s="10"/>
      <c r="C81" s="10"/>
      <c r="D81" s="10"/>
      <c r="E81" s="10"/>
      <c r="F81" s="10"/>
      <c r="G81" s="10"/>
      <c r="H81" s="10"/>
      <c r="I81" s="10"/>
      <c r="J81" s="10"/>
    </row>
    <row r="82" spans="1:10" x14ac:dyDescent="0.2">
      <c r="A82" s="10"/>
      <c r="B82" s="10"/>
      <c r="C82" s="10"/>
      <c r="D82" s="10"/>
      <c r="E82" s="10"/>
      <c r="F82" s="10"/>
      <c r="G82" s="10"/>
      <c r="H82" s="10"/>
      <c r="I82" s="10"/>
      <c r="J82" s="10"/>
    </row>
    <row r="84" spans="1:10" ht="24.75" customHeight="1" x14ac:dyDescent="0.2"/>
  </sheetData>
  <mergeCells count="90">
    <mergeCell ref="H48:H51"/>
    <mergeCell ref="I48:I51"/>
    <mergeCell ref="A8:J8"/>
    <mergeCell ref="B9:F9"/>
    <mergeCell ref="H9:J9"/>
    <mergeCell ref="B10:F10"/>
    <mergeCell ref="H10:J10"/>
    <mergeCell ref="B11:F11"/>
    <mergeCell ref="H11:J11"/>
    <mergeCell ref="B12:F12"/>
    <mergeCell ref="H12:J12"/>
    <mergeCell ref="B13:F13"/>
    <mergeCell ref="H13:J13"/>
    <mergeCell ref="H14:J14"/>
    <mergeCell ref="I15:J15"/>
    <mergeCell ref="I16:J16"/>
    <mergeCell ref="A5:J5"/>
    <mergeCell ref="A6:A7"/>
    <mergeCell ref="B6:D7"/>
    <mergeCell ref="E6:E7"/>
    <mergeCell ref="F6:H7"/>
    <mergeCell ref="A1:J1"/>
    <mergeCell ref="A2:A4"/>
    <mergeCell ref="B2:J2"/>
    <mergeCell ref="B3:J3"/>
    <mergeCell ref="B4:J4"/>
    <mergeCell ref="I17:J17"/>
    <mergeCell ref="A21:J21"/>
    <mergeCell ref="A14:A17"/>
    <mergeCell ref="B14:B17"/>
    <mergeCell ref="E14:E17"/>
    <mergeCell ref="F14:F17"/>
    <mergeCell ref="G14:G17"/>
    <mergeCell ref="A22:A24"/>
    <mergeCell ref="B22:J22"/>
    <mergeCell ref="B23:J23"/>
    <mergeCell ref="B24:J24"/>
    <mergeCell ref="A25:J25"/>
    <mergeCell ref="J28:J31"/>
    <mergeCell ref="A32:A35"/>
    <mergeCell ref="F32:F35"/>
    <mergeCell ref="G32:G35"/>
    <mergeCell ref="H32:H35"/>
    <mergeCell ref="I32:I35"/>
    <mergeCell ref="J32:J35"/>
    <mergeCell ref="A28:A31"/>
    <mergeCell ref="F28:F31"/>
    <mergeCell ref="G28:G31"/>
    <mergeCell ref="H28:H31"/>
    <mergeCell ref="I28:I31"/>
    <mergeCell ref="J36:J39"/>
    <mergeCell ref="A40:A43"/>
    <mergeCell ref="F40:F43"/>
    <mergeCell ref="G40:G43"/>
    <mergeCell ref="H40:H43"/>
    <mergeCell ref="I40:I43"/>
    <mergeCell ref="J40:J43"/>
    <mergeCell ref="A36:A39"/>
    <mergeCell ref="F36:F39"/>
    <mergeCell ref="G36:G39"/>
    <mergeCell ref="H36:H39"/>
    <mergeCell ref="I36:I39"/>
    <mergeCell ref="J44:J47"/>
    <mergeCell ref="A52:A55"/>
    <mergeCell ref="F52:F55"/>
    <mergeCell ref="G52:G55"/>
    <mergeCell ref="H52:H55"/>
    <mergeCell ref="I52:I55"/>
    <mergeCell ref="J52:J55"/>
    <mergeCell ref="A44:A47"/>
    <mergeCell ref="F44:F47"/>
    <mergeCell ref="G44:G47"/>
    <mergeCell ref="H44:H47"/>
    <mergeCell ref="I44:I47"/>
    <mergeCell ref="J48:J51"/>
    <mergeCell ref="A48:A51"/>
    <mergeCell ref="F48:F51"/>
    <mergeCell ref="G48:G51"/>
    <mergeCell ref="J56:J59"/>
    <mergeCell ref="A60:A63"/>
    <mergeCell ref="F60:F63"/>
    <mergeCell ref="G60:G63"/>
    <mergeCell ref="H60:H63"/>
    <mergeCell ref="I60:I63"/>
    <mergeCell ref="J60:J63"/>
    <mergeCell ref="A56:A59"/>
    <mergeCell ref="F56:F59"/>
    <mergeCell ref="G56:G59"/>
    <mergeCell ref="H56:H59"/>
    <mergeCell ref="I56:I59"/>
  </mergeCells>
  <dataValidations count="4">
    <dataValidation type="list" allowBlank="1" showInputMessage="1" showErrorMessage="1" errorTitle="Seleccione un valor de la lista" sqref="J6" xr:uid="{00000000-0002-0000-0700-000000000000}">
      <formula1>$K$1:$K$3</formula1>
    </dataValidation>
    <dataValidation type="list" allowBlank="1" showInputMessage="1" showErrorMessage="1" errorTitle="Seleccione un valor de la lista" sqref="J7" xr:uid="{00000000-0002-0000-0700-000001000000}">
      <formula1>$L$1:$L$2</formula1>
    </dataValidation>
    <dataValidation allowBlank="1" showInputMessage="1" showErrorMessage="1" errorTitle="Seleccionar un valor de la lista" sqref="F28 F32 F36 F40 F44 F52 F56 F60" xr:uid="{00000000-0002-0000-0700-000002000000}"/>
    <dataValidation type="list" allowBlank="1" showInputMessage="1" showErrorMessage="1" sqref="J28:J47 J52:J60 J64" xr:uid="{00000000-0002-0000-0700-000003000000}">
      <formula1>$M$1:$M$4</formula1>
    </dataValidation>
  </dataValidations>
  <pageMargins left="0.70866141732283472" right="0.70866141732283472" top="0.74803149606299213" bottom="0.74803149606299213" header="0.31496062992125984" footer="0.31496062992125984"/>
  <pageSetup scale="95"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59</vt:i4>
      </vt:variant>
    </vt:vector>
  </HeadingPairs>
  <TitlesOfParts>
    <vt:vector size="59" baseType="lpstr">
      <vt:lpstr>Consolidado</vt:lpstr>
      <vt:lpstr>FORMULAS</vt:lpstr>
      <vt:lpstr>H04.05</vt:lpstr>
      <vt:lpstr>TABLERO INDICADORES</vt:lpstr>
      <vt:lpstr>H05.001-02</vt:lpstr>
      <vt:lpstr>PARAMETROS</vt:lpstr>
      <vt:lpstr>Hoja1</vt:lpstr>
      <vt:lpstr>C01.001</vt:lpstr>
      <vt:lpstr>C01.002</vt:lpstr>
      <vt:lpstr>C02.001</vt:lpstr>
      <vt:lpstr>C02.003</vt:lpstr>
      <vt:lpstr>C02.002</vt:lpstr>
      <vt:lpstr>Hoja2</vt:lpstr>
      <vt:lpstr>Hoja3</vt:lpstr>
      <vt:lpstr>Hoja4</vt:lpstr>
      <vt:lpstr>C03.002</vt:lpstr>
      <vt:lpstr>C04.001</vt:lpstr>
      <vt:lpstr>C04.002</vt:lpstr>
      <vt:lpstr>C04.003</vt:lpstr>
      <vt:lpstr>C05.001</vt:lpstr>
      <vt:lpstr>C05.002</vt:lpstr>
      <vt:lpstr>C05.003</vt:lpstr>
      <vt:lpstr>D01.001.01</vt:lpstr>
      <vt:lpstr>D01.001.02</vt:lpstr>
      <vt:lpstr>D01.001.03</vt:lpstr>
      <vt:lpstr>D01.001.04</vt:lpstr>
      <vt:lpstr>D01.002</vt:lpstr>
      <vt:lpstr>D01.003</vt:lpstr>
      <vt:lpstr>D02.002</vt:lpstr>
      <vt:lpstr>D02.003</vt:lpstr>
      <vt:lpstr>D02.004</vt:lpstr>
      <vt:lpstr>NUEVO D02.05 </vt:lpstr>
      <vt:lpstr>D02.006</vt:lpstr>
      <vt:lpstr>D02.007</vt:lpstr>
      <vt:lpstr>E01.001</vt:lpstr>
      <vt:lpstr>Hoja5</vt:lpstr>
      <vt:lpstr>E01.002</vt:lpstr>
      <vt:lpstr>H01.003</vt:lpstr>
      <vt:lpstr>H01.004</vt:lpstr>
      <vt:lpstr>H01.005</vt:lpstr>
      <vt:lpstr>H01.007</vt:lpstr>
      <vt:lpstr>H01.008</vt:lpstr>
      <vt:lpstr>H01.009</vt:lpstr>
      <vt:lpstr>Hoja9</vt:lpstr>
      <vt:lpstr>H03.002</vt:lpstr>
      <vt:lpstr>H04.001</vt:lpstr>
      <vt:lpstr>H04.002</vt:lpstr>
      <vt:lpstr>H04.001.03</vt:lpstr>
      <vt:lpstr>H04.006,01</vt:lpstr>
      <vt:lpstr>H04.006,02</vt:lpstr>
      <vt:lpstr>H04.006.03</vt:lpstr>
      <vt:lpstr>H05.001.01</vt:lpstr>
      <vt:lpstr>H05.001.02</vt:lpstr>
      <vt:lpstr>H05.001.03_01</vt:lpstr>
      <vt:lpstr>H05.001.03</vt:lpstr>
      <vt:lpstr>H06.003</vt:lpstr>
      <vt:lpstr>H06.004</vt:lpstr>
      <vt:lpstr>H07.002</vt:lpstr>
      <vt:lpstr>H07.003</vt:lpstr>
    </vt:vector>
  </TitlesOfParts>
  <Manager/>
  <Company>Hewlett-Packard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LILIANA LAMPREA</dc:creator>
  <cp:keywords/>
  <dc:description/>
  <cp:lastModifiedBy>FERNANDO QUINTANA ORTIZ</cp:lastModifiedBy>
  <cp:revision/>
  <dcterms:created xsi:type="dcterms:W3CDTF">2013-04-08T23:39:45Z</dcterms:created>
  <dcterms:modified xsi:type="dcterms:W3CDTF">2022-12-29T15:16:44Z</dcterms:modified>
  <cp:category/>
  <cp:contentStatus/>
</cp:coreProperties>
</file>